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60" windowWidth="20730" windowHeight="11760" tabRatio="843" activeTab="2"/>
  </bookViews>
  <sheets>
    <sheet name="1.Información Presupuestal 2018" sheetId="15" r:id="rId1"/>
    <sheet name="2.Información Tesoral 2018" sheetId="16" r:id="rId2"/>
    <sheet name="3.Cierre Contable 2018" sheetId="17" r:id="rId3"/>
    <sheet name="4.Situacion Fiscal 2018" sheetId="1" r:id="rId4"/>
    <sheet name="5.Consid. Presupuesto 2019" sheetId="20" r:id="rId5"/>
    <sheet name="6.Adicional" sheetId="4" r:id="rId6"/>
    <sheet name="7.Poblacional" sheetId="8" r:id="rId7"/>
    <sheet name="8.Datos Contacto" sheetId="19" r:id="rId8"/>
  </sheets>
  <definedNames>
    <definedName name="_xlnm.Print_Area" localSheetId="0">'1.Información Presupuestal 2018'!$B$2:$Z$70</definedName>
    <definedName name="_xlnm.Print_Area" localSheetId="1">'2.Información Tesoral 2018'!$A$1:$S$61</definedName>
    <definedName name="_xlnm.Print_Area" localSheetId="2">'3.Cierre Contable 2018'!$A$1:$G$48</definedName>
    <definedName name="_xlnm.Print_Area" localSheetId="4">'5.Consid. Presupuesto 2019'!$A$1:$H$61</definedName>
    <definedName name="_xlnm.Print_Area" localSheetId="5">'6.Adicional'!$A$1:$E$178</definedName>
    <definedName name="_xlnm.Print_Area" localSheetId="6">'7.Poblacional'!$A$1:$F$74</definedName>
    <definedName name="_xlnm.Print_Area" localSheetId="7">'8.Datos Contacto'!$A$1:$F$11</definedName>
    <definedName name="NOMBRE_INSTITUCIÓN_EDUCATIVA">'1.Información Presupuestal 2018'!$C$3</definedName>
    <definedName name="_xlnm.Print_Titles" localSheetId="0">'1.Información Presupuestal 2018'!$B:$C,'1.Información Presupuestal 2018'!$2:$15</definedName>
    <definedName name="_xlnm.Print_Titles" localSheetId="1">'2.Información Tesoral 2018'!$A:$B,'2.Información Tesoral 2018'!$2:$3</definedName>
    <definedName name="_xlnm.Print_Titles" localSheetId="3">'4.Situacion Fiscal 2018'!$A:$B,'4.Situacion Fiscal 2018'!$2:$4</definedName>
    <definedName name="_xlnm.Print_Titles" localSheetId="4">'5.Consid. Presupuesto 2019'!$A:$B,'5.Consid. Presupuesto 2019'!$2:$4</definedName>
    <definedName name="_xlnm.Print_Titles" localSheetId="5">'6.Adicional'!$A:$B,'6.Adicional'!$1:$6</definedName>
    <definedName name="_xlnm.Print_Titles" localSheetId="6">'7.Poblacional'!$A:$B,'7.Poblacional'!$2:$9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6" l="1"/>
  <c r="J26" i="16" l="1"/>
  <c r="J24" i="16"/>
  <c r="J23" i="1" l="1"/>
  <c r="G12" i="1" l="1"/>
  <c r="O7" i="16" l="1"/>
  <c r="I6" i="15" l="1"/>
  <c r="C20" i="1" l="1"/>
  <c r="C19" i="1"/>
  <c r="C9" i="1"/>
  <c r="C28" i="16" l="1"/>
  <c r="C25" i="16"/>
  <c r="C24" i="16"/>
  <c r="H32" i="15" l="1"/>
  <c r="H6" i="15"/>
  <c r="Q32" i="15"/>
  <c r="Q6" i="15"/>
  <c r="D20" i="20" l="1"/>
  <c r="D9" i="20"/>
  <c r="D8" i="20"/>
  <c r="F24" i="16" l="1"/>
  <c r="G24" i="16"/>
  <c r="E32" i="15"/>
  <c r="D23" i="20" l="1"/>
  <c r="C23" i="20"/>
  <c r="G20" i="1"/>
  <c r="G17" i="1"/>
  <c r="G9" i="1"/>
  <c r="F9" i="1"/>
  <c r="G25" i="16"/>
  <c r="X32" i="15"/>
  <c r="I32" i="15"/>
  <c r="C32" i="15"/>
  <c r="X20" i="15" l="1"/>
  <c r="X19" i="15"/>
  <c r="I7" i="15"/>
  <c r="U6" i="15"/>
  <c r="C146" i="4" l="1"/>
  <c r="C135" i="4"/>
  <c r="C27" i="4"/>
  <c r="C14" i="4"/>
  <c r="E29" i="20"/>
  <c r="E23" i="20"/>
  <c r="E22" i="20"/>
  <c r="E21" i="20"/>
  <c r="E20" i="20"/>
  <c r="E19" i="20"/>
  <c r="E18" i="20"/>
  <c r="D5" i="20"/>
  <c r="D13" i="20" s="1"/>
  <c r="E8" i="20"/>
  <c r="E7" i="20"/>
  <c r="E6" i="20"/>
  <c r="E12" i="20"/>
  <c r="E11" i="20"/>
  <c r="E10" i="20"/>
  <c r="E9" i="20"/>
  <c r="C5" i="20"/>
  <c r="C13" i="20" s="1"/>
  <c r="D14" i="4"/>
  <c r="C55" i="8"/>
  <c r="E69" i="8"/>
  <c r="D69" i="8"/>
  <c r="C69" i="8"/>
  <c r="E66" i="8"/>
  <c r="D66" i="8"/>
  <c r="C66" i="8"/>
  <c r="E60" i="8"/>
  <c r="D60" i="8"/>
  <c r="C60" i="8"/>
  <c r="E63" i="8"/>
  <c r="D63" i="8"/>
  <c r="C63" i="8"/>
  <c r="S7" i="16"/>
  <c r="S24" i="16"/>
  <c r="E24" i="20" l="1"/>
  <c r="E5" i="20"/>
  <c r="E13" i="20" s="1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C157" i="4" l="1"/>
  <c r="C124" i="4"/>
  <c r="C113" i="4"/>
  <c r="C101" i="4"/>
  <c r="C89" i="4"/>
  <c r="C78" i="4"/>
  <c r="E64" i="4"/>
  <c r="C39" i="4"/>
  <c r="D27" i="4"/>
  <c r="D52" i="4"/>
  <c r="C52" i="4"/>
  <c r="U18" i="15"/>
  <c r="U19" i="15"/>
  <c r="U20" i="15"/>
  <c r="U21" i="15"/>
  <c r="U22" i="15"/>
  <c r="U23" i="15"/>
  <c r="U24" i="15"/>
  <c r="V37" i="15"/>
  <c r="D38" i="8" l="1"/>
  <c r="C38" i="8"/>
  <c r="F25" i="8"/>
  <c r="E25" i="8"/>
  <c r="D25" i="8"/>
  <c r="C25" i="8"/>
  <c r="E73" i="8"/>
  <c r="C24" i="20"/>
  <c r="F55" i="8"/>
  <c r="E55" i="8"/>
  <c r="D55" i="8"/>
  <c r="F47" i="8"/>
  <c r="E47" i="8"/>
  <c r="D47" i="8"/>
  <c r="C47" i="8"/>
  <c r="F13" i="8"/>
  <c r="E13" i="8"/>
  <c r="D13" i="8"/>
  <c r="C13" i="8"/>
  <c r="D73" i="8" l="1"/>
  <c r="C73" i="8"/>
  <c r="C17" i="15"/>
  <c r="D6" i="16" l="1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P33" i="15" l="1"/>
  <c r="Q33" i="15"/>
  <c r="R33" i="15"/>
  <c r="S33" i="15"/>
  <c r="T33" i="15"/>
  <c r="X17" i="15"/>
  <c r="W17" i="15"/>
  <c r="T17" i="15"/>
  <c r="T25" i="15" s="1"/>
  <c r="S17" i="15"/>
  <c r="S25" i="15" s="1"/>
  <c r="R17" i="15"/>
  <c r="R25" i="15" s="1"/>
  <c r="Q17" i="15"/>
  <c r="Q25" i="15" s="1"/>
  <c r="P17" i="15"/>
  <c r="P25" i="15" s="1"/>
  <c r="O17" i="15"/>
  <c r="N17" i="15"/>
  <c r="M17" i="15"/>
  <c r="L17" i="15"/>
  <c r="K17" i="15"/>
  <c r="J17" i="15"/>
  <c r="I17" i="15"/>
  <c r="H17" i="15"/>
  <c r="G17" i="15"/>
  <c r="F17" i="15"/>
  <c r="E17" i="15"/>
  <c r="C14" i="1" l="1"/>
  <c r="C22" i="1"/>
  <c r="S17" i="1"/>
  <c r="S16" i="1"/>
  <c r="S15" i="1"/>
  <c r="Y35" i="15" l="1"/>
  <c r="S12" i="1" l="1"/>
  <c r="X36" i="15"/>
  <c r="W36" i="15"/>
  <c r="Y36" i="15" s="1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C21" i="16"/>
  <c r="S20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C16" i="16"/>
  <c r="S15" i="16"/>
  <c r="N11" i="16" l="1"/>
  <c r="N22" i="16" s="1"/>
  <c r="L11" i="16"/>
  <c r="L22" i="16" s="1"/>
  <c r="R11" i="16"/>
  <c r="R22" i="16" s="1"/>
  <c r="J11" i="16"/>
  <c r="J22" i="16" s="1"/>
  <c r="O11" i="16"/>
  <c r="O22" i="16" s="1"/>
  <c r="G11" i="16"/>
  <c r="G22" i="16" s="1"/>
  <c r="K11" i="16"/>
  <c r="K22" i="16" s="1"/>
  <c r="D11" i="16"/>
  <c r="D22" i="16" s="1"/>
  <c r="C11" i="16"/>
  <c r="M11" i="16"/>
  <c r="M22" i="16" s="1"/>
  <c r="E11" i="16"/>
  <c r="E22" i="16" s="1"/>
  <c r="Q11" i="16"/>
  <c r="Q22" i="16" s="1"/>
  <c r="I11" i="16"/>
  <c r="I22" i="16" s="1"/>
  <c r="F11" i="16"/>
  <c r="F22" i="16" s="1"/>
  <c r="P11" i="16"/>
  <c r="P22" i="16" s="1"/>
  <c r="H11" i="16"/>
  <c r="H22" i="16" s="1"/>
  <c r="C26" i="17"/>
  <c r="U31" i="15"/>
  <c r="U30" i="15"/>
  <c r="Y31" i="15"/>
  <c r="C25" i="15" l="1"/>
  <c r="D24" i="20" l="1"/>
  <c r="D31" i="20" s="1"/>
  <c r="C13" i="1"/>
  <c r="C6" i="1"/>
  <c r="S24" i="1"/>
  <c r="S23" i="1"/>
  <c r="S20" i="1"/>
  <c r="S19" i="1"/>
  <c r="S18" i="1"/>
  <c r="S11" i="1"/>
  <c r="S10" i="1"/>
  <c r="S9" i="1"/>
  <c r="S8" i="1"/>
  <c r="S7" i="1"/>
  <c r="S5" i="16"/>
  <c r="C6" i="16"/>
  <c r="C22" i="16" s="1"/>
  <c r="E26" i="17"/>
  <c r="D29" i="17"/>
  <c r="D31" i="17" s="1"/>
  <c r="E29" i="17"/>
  <c r="E31" i="17" s="1"/>
  <c r="C29" i="17"/>
  <c r="C31" i="17" s="1"/>
  <c r="C33" i="17" s="1"/>
  <c r="D26" i="17"/>
  <c r="D16" i="17"/>
  <c r="E16" i="17"/>
  <c r="C16" i="17"/>
  <c r="D12" i="17"/>
  <c r="E12" i="17"/>
  <c r="C12" i="17"/>
  <c r="D9" i="17"/>
  <c r="E9" i="17"/>
  <c r="C9" i="17"/>
  <c r="D33" i="17" l="1"/>
  <c r="E33" i="17"/>
  <c r="S22" i="1"/>
  <c r="D17" i="17"/>
  <c r="D20" i="17" s="1"/>
  <c r="C31" i="20"/>
  <c r="E31" i="20" s="1"/>
  <c r="E17" i="17"/>
  <c r="E20" i="17" s="1"/>
  <c r="C17" i="17"/>
  <c r="C20" i="17" s="1"/>
  <c r="S6" i="16" l="1"/>
  <c r="Y32" i="15"/>
  <c r="Y30" i="15"/>
  <c r="Y29" i="15"/>
  <c r="Y28" i="15"/>
  <c r="Y27" i="15"/>
  <c r="X25" i="15"/>
  <c r="W25" i="15"/>
  <c r="Y18" i="15"/>
  <c r="Y19" i="15"/>
  <c r="Y20" i="15"/>
  <c r="Y21" i="15"/>
  <c r="Y22" i="15"/>
  <c r="Y23" i="15"/>
  <c r="Y24" i="15"/>
  <c r="Y17" i="15"/>
  <c r="C36" i="15"/>
  <c r="E33" i="15"/>
  <c r="F33" i="15"/>
  <c r="G33" i="15"/>
  <c r="H33" i="15"/>
  <c r="I33" i="15"/>
  <c r="J33" i="15"/>
  <c r="K33" i="15"/>
  <c r="L33" i="15"/>
  <c r="M33" i="15"/>
  <c r="N33" i="15"/>
  <c r="O33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P37" i="15" s="1"/>
  <c r="Q36" i="15"/>
  <c r="Q37" i="15" s="1"/>
  <c r="R36" i="15"/>
  <c r="R37" i="15" s="1"/>
  <c r="S36" i="15"/>
  <c r="S37" i="15" s="1"/>
  <c r="T36" i="15"/>
  <c r="T37" i="15" s="1"/>
  <c r="C33" i="15"/>
  <c r="U35" i="15"/>
  <c r="U36" i="15" s="1"/>
  <c r="U28" i="15"/>
  <c r="U29" i="15"/>
  <c r="U32" i="15"/>
  <c r="U27" i="15"/>
  <c r="U17" i="15"/>
  <c r="U25" i="15" s="1"/>
  <c r="E25" i="15"/>
  <c r="F25" i="15"/>
  <c r="G25" i="15"/>
  <c r="H25" i="15"/>
  <c r="I25" i="15"/>
  <c r="J25" i="15"/>
  <c r="K25" i="15"/>
  <c r="L25" i="15"/>
  <c r="M25" i="15"/>
  <c r="N25" i="15"/>
  <c r="O25" i="15"/>
  <c r="N37" i="15" l="1"/>
  <c r="F37" i="15"/>
  <c r="D10" i="16" s="1"/>
  <c r="H37" i="15"/>
  <c r="F10" i="16" s="1"/>
  <c r="O37" i="15"/>
  <c r="G37" i="15"/>
  <c r="L37" i="15"/>
  <c r="J10" i="16" s="1"/>
  <c r="K37" i="15"/>
  <c r="M37" i="15"/>
  <c r="K10" i="16" s="1"/>
  <c r="J37" i="15"/>
  <c r="I37" i="15"/>
  <c r="G10" i="16" s="1"/>
  <c r="U33" i="15"/>
  <c r="U37" i="15" s="1"/>
  <c r="C37" i="15"/>
  <c r="Y25" i="15"/>
  <c r="E37" i="15"/>
  <c r="C10" i="16" s="1"/>
  <c r="Y33" i="15"/>
  <c r="P10" i="16"/>
  <c r="N10" i="16"/>
  <c r="H10" i="16"/>
  <c r="R10" i="16"/>
  <c r="M10" i="16"/>
  <c r="E10" i="16"/>
  <c r="Q10" i="16"/>
  <c r="I10" i="16"/>
  <c r="L10" i="16"/>
  <c r="O10" i="16"/>
  <c r="Y37" i="15" l="1"/>
  <c r="W33" i="15"/>
  <c r="W37" i="15" s="1"/>
  <c r="X33" i="15"/>
  <c r="X37" i="15" s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R6" i="1"/>
  <c r="R5" i="1" s="1"/>
  <c r="Q6" i="1"/>
  <c r="Q5" i="1" s="1"/>
  <c r="P6" i="1"/>
  <c r="P5" i="1" s="1"/>
  <c r="O6" i="1"/>
  <c r="O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S19" i="16"/>
  <c r="S18" i="16"/>
  <c r="S14" i="16"/>
  <c r="S13" i="16"/>
  <c r="S10" i="16"/>
  <c r="S9" i="16"/>
  <c r="S16" i="16" l="1"/>
  <c r="S21" i="16"/>
  <c r="E13" i="1"/>
  <c r="F13" i="1"/>
  <c r="Q13" i="1"/>
  <c r="K21" i="1"/>
  <c r="K25" i="1" s="1"/>
  <c r="E21" i="1"/>
  <c r="E25" i="1" s="1"/>
  <c r="M21" i="1"/>
  <c r="M25" i="1" s="1"/>
  <c r="I13" i="1"/>
  <c r="Q21" i="1"/>
  <c r="Q25" i="1" s="1"/>
  <c r="M13" i="1"/>
  <c r="I21" i="1"/>
  <c r="I25" i="1" s="1"/>
  <c r="D5" i="1"/>
  <c r="D21" i="1" s="1"/>
  <c r="D25" i="1" s="1"/>
  <c r="S6" i="1"/>
  <c r="H13" i="1"/>
  <c r="R13" i="1"/>
  <c r="P13" i="1"/>
  <c r="J13" i="1"/>
  <c r="D13" i="1"/>
  <c r="L13" i="1"/>
  <c r="N13" i="1"/>
  <c r="K13" i="1"/>
  <c r="G21" i="1"/>
  <c r="G25" i="1" s="1"/>
  <c r="H21" i="1"/>
  <c r="H25" i="1" s="1"/>
  <c r="P21" i="1"/>
  <c r="P25" i="1" s="1"/>
  <c r="O21" i="1"/>
  <c r="O25" i="1" s="1"/>
  <c r="L21" i="1"/>
  <c r="L25" i="1" s="1"/>
  <c r="G13" i="1"/>
  <c r="O13" i="1"/>
  <c r="F21" i="1"/>
  <c r="F25" i="1" s="1"/>
  <c r="J21" i="1"/>
  <c r="J25" i="1" s="1"/>
  <c r="N21" i="1"/>
  <c r="N25" i="1" s="1"/>
  <c r="R21" i="1"/>
  <c r="R25" i="1" s="1"/>
  <c r="S11" i="16" l="1"/>
  <c r="S22" i="16" s="1"/>
  <c r="U11" i="15"/>
  <c r="U10" i="15"/>
  <c r="U7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U12" i="15" l="1"/>
  <c r="U8" i="15"/>
  <c r="C39" i="15" s="1"/>
  <c r="E12" i="15"/>
  <c r="E8" i="15"/>
  <c r="S28" i="16" l="1"/>
  <c r="S27" i="16"/>
  <c r="S25" i="16"/>
  <c r="S26" i="16"/>
  <c r="S29" i="16" l="1"/>
  <c r="S13" i="1"/>
  <c r="S14" i="1"/>
  <c r="C5" i="1"/>
  <c r="C21" i="1" s="1"/>
  <c r="C25" i="1" s="1"/>
  <c r="S5" i="1" l="1"/>
  <c r="S21" i="1" s="1"/>
  <c r="S25" i="1" s="1"/>
</calcChain>
</file>

<file path=xl/sharedStrings.xml><?xml version="1.0" encoding="utf-8"?>
<sst xmlns="http://schemas.openxmlformats.org/spreadsheetml/2006/main" count="550" uniqueCount="315">
  <si>
    <t>CONCEPTO</t>
  </si>
  <si>
    <t>CONCEPTO
(PARA TODAS LAS FUENTES)</t>
  </si>
  <si>
    <t>OBSERVACIONES</t>
  </si>
  <si>
    <t>TOTAL</t>
  </si>
  <si>
    <t>RESERVAS PRESUPUESTALES</t>
  </si>
  <si>
    <t>DIFERENCIA</t>
  </si>
  <si>
    <t xml:space="preserve">DOCENTE DE PLANTA </t>
  </si>
  <si>
    <t>DOCENTE OCASIONAL</t>
  </si>
  <si>
    <t>DOCENTE CATEDRATICO</t>
  </si>
  <si>
    <t>DIRECTIVOS</t>
  </si>
  <si>
    <t>DETALLE / FUENTE</t>
  </si>
  <si>
    <t>Convenios y contratos.</t>
  </si>
  <si>
    <t>Estudiantes de Pregrado</t>
  </si>
  <si>
    <t>Doctorado</t>
  </si>
  <si>
    <t>Total</t>
  </si>
  <si>
    <t>%</t>
  </si>
  <si>
    <t xml:space="preserve">CONCEPTO </t>
  </si>
  <si>
    <t>FONDOS REGALIAS</t>
  </si>
  <si>
    <t>INGRESOS OPERACIONALES</t>
  </si>
  <si>
    <t>OBSERVACION</t>
  </si>
  <si>
    <t xml:space="preserve">TOTAL </t>
  </si>
  <si>
    <t xml:space="preserve">EJ/ PROCESO LABORAL </t>
  </si>
  <si>
    <t>VALOR</t>
  </si>
  <si>
    <t>VALOR PRETENCIONES</t>
  </si>
  <si>
    <t>FUENTE DE LOS RECURSOS
 EMBARGADOS</t>
  </si>
  <si>
    <t>VALOR
RECURSOS EMBARGADOS</t>
  </si>
  <si>
    <t>EJ/ CUOTA PARTE PENSIONAL</t>
  </si>
  <si>
    <t>VIGENCIA 
ORIGINAL DE LA OBLIGACION</t>
  </si>
  <si>
    <t>FUENTE</t>
  </si>
  <si>
    <t xml:space="preserve">DESTINACION </t>
  </si>
  <si>
    <t>DESTINACION</t>
  </si>
  <si>
    <t>FUENTE DE RECURSOS CON LAS QUE FUERON CONSTITUIDAS</t>
  </si>
  <si>
    <t>VALOR
CORTO PLAZO</t>
  </si>
  <si>
    <t>VALOR LARGO 
PLAZO</t>
  </si>
  <si>
    <t>DESTINACIÓN PREVISTA CUANDO
 SE HAGAN EFECTIVAS</t>
  </si>
  <si>
    <t>VALOR ESTIMADO:</t>
  </si>
  <si>
    <t>LA UNIVERSIDAD TIENE PASIVO PENSIONAL A CARGO?</t>
  </si>
  <si>
    <t>PLAZO</t>
  </si>
  <si>
    <t>ESTADO</t>
  </si>
  <si>
    <t>ENTIDAD
OBSERVACION</t>
  </si>
  <si>
    <t>CARGOS
APROBADOS</t>
  </si>
  <si>
    <t>CARGOS
PROVISTOS</t>
  </si>
  <si>
    <t>CANTIDAD
CONTRATISTAS</t>
  </si>
  <si>
    <t>SUMATORIA VALOR
CONTRATOS</t>
  </si>
  <si>
    <t>Apoyo a la gestión (sin convenios y contratos de fuentes de destinación específica).</t>
  </si>
  <si>
    <t>NIVEL</t>
  </si>
  <si>
    <t xml:space="preserve">TIPO </t>
  </si>
  <si>
    <t>ANEXO 7
INFORMACION PERSONAL Y ESTUDIANTES</t>
  </si>
  <si>
    <t>VALOR
LARGO PLAZO</t>
  </si>
  <si>
    <t>La proyección de gastos de personal actual, inluye  el costo total de la planta incluyendo cargos provistos y no provistos?</t>
  </si>
  <si>
    <t>¿ La proyección de gastos de personal actual, inluye  el incremento por asignacion de nuevos puntos docentes  o bonificaciones  por  aplicación del Decreto 1279 ?</t>
  </si>
  <si>
    <t>SI/ NO</t>
  </si>
  <si>
    <t>CARGOS</t>
  </si>
  <si>
    <t>SUMATORIA VALOR
OPS</t>
  </si>
  <si>
    <t>CARGO</t>
  </si>
  <si>
    <t>NOMBRE</t>
  </si>
  <si>
    <t>CORREO ELECTRONICO</t>
  </si>
  <si>
    <t>TELEFONO FIJO</t>
  </si>
  <si>
    <t>CELULAR</t>
  </si>
  <si>
    <t>JEFE OFICINA DE PLANEACION</t>
  </si>
  <si>
    <t xml:space="preserve">DATOS DE CONTACTO DE ENLACES PARA TEMAS FINANCIEROS EN LA IES: </t>
  </si>
  <si>
    <t>JEFE O DIRECTOR FINANCIERO</t>
  </si>
  <si>
    <t>DETALLE / EXPLICACION</t>
  </si>
  <si>
    <t>FONDOS PENSIONALES</t>
  </si>
  <si>
    <t>VICERECTOR ADMINISTRATIVO Y FINANCIERO</t>
  </si>
  <si>
    <t>APROPIACION DISPONIBLE</t>
  </si>
  <si>
    <t>Tecnológica</t>
  </si>
  <si>
    <t>Nota: El Rector de la Universidad y el abajo firmante certifican que la información revelada en este informe es veraz y consistente con la registrada en los libros ofciales de la IES.</t>
  </si>
  <si>
    <t>FIRMA</t>
  </si>
  <si>
    <t>RESPONSABLE DILIGENCIAMIENTO DEL PRESENTE INSTRUMENTO</t>
  </si>
  <si>
    <t>dd/mm/aaaa</t>
  </si>
  <si>
    <t>Fecha Elaboración</t>
  </si>
  <si>
    <t>NOMBRE INSTITUCIÓN EDUCATIVA:</t>
  </si>
  <si>
    <t xml:space="preserve">   (+) OTROS INGRESOS NO OPERACIONALES</t>
  </si>
  <si>
    <t xml:space="preserve">   (-) OTROS GASTOS NO OPERACIONALES</t>
  </si>
  <si>
    <t>EXCEDENTE O DÉFICIT DEL EJERCICIO</t>
  </si>
  <si>
    <t>SI ( X )</t>
  </si>
  <si>
    <t>NO ( X )</t>
  </si>
  <si>
    <t>OTROS INGRESOS</t>
  </si>
  <si>
    <r>
      <t xml:space="preserve">APORTES FUNCIONAMIENTO
</t>
    </r>
    <r>
      <rPr>
        <sz val="6"/>
        <color rgb="FFC00000"/>
        <rFont val="Arial"/>
        <family val="2"/>
      </rPr>
      <t>(ENTIDAD TERRITORIAL)</t>
    </r>
  </si>
  <si>
    <r>
      <t xml:space="preserve">APORTES FUNCIONAMIENTO
</t>
    </r>
    <r>
      <rPr>
        <sz val="6"/>
        <color rgb="FFC00000"/>
        <rFont val="Arial Narrow"/>
        <family val="2"/>
      </rPr>
      <t>(NACIÓN)</t>
    </r>
  </si>
  <si>
    <r>
      <t xml:space="preserve">APORTES 
INVERSIÓN 
</t>
    </r>
    <r>
      <rPr>
        <sz val="6"/>
        <color rgb="FFC00000"/>
        <rFont val="Arial"/>
        <family val="2"/>
      </rPr>
      <t>(NACIÓN)</t>
    </r>
  </si>
  <si>
    <r>
      <t xml:space="preserve">APORTES
INVERSIÓN 
</t>
    </r>
    <r>
      <rPr>
        <sz val="6"/>
        <color rgb="FFC00000"/>
        <rFont val="Arial"/>
        <family val="2"/>
      </rPr>
      <t>(ENTIDAD TERRITORIAL)</t>
    </r>
  </si>
  <si>
    <r>
      <t xml:space="preserve">RECURSOS PROPIOS 
</t>
    </r>
    <r>
      <rPr>
        <sz val="6"/>
        <color rgb="FFC00000"/>
        <rFont val="Arial"/>
        <family val="2"/>
      </rPr>
      <t>(PRESTACIÓN DEL SERVICIO ACADÉMICO)</t>
    </r>
  </si>
  <si>
    <r>
      <t xml:space="preserve"> RECURSOS PROPIOS </t>
    </r>
    <r>
      <rPr>
        <sz val="6"/>
        <color rgb="FFC00000"/>
        <rFont val="Arial"/>
        <family val="2"/>
      </rPr>
      <t>(EXTENSIÓN Y CONTINUA)</t>
    </r>
  </si>
  <si>
    <r>
      <t xml:space="preserve">RECURSOS PROPIOS 
</t>
    </r>
    <r>
      <rPr>
        <sz val="6"/>
        <color rgb="FFC00000"/>
        <rFont val="Arial"/>
        <family val="2"/>
      </rPr>
      <t>(OTROS)</t>
    </r>
  </si>
  <si>
    <t>RECURSOS
CREE</t>
  </si>
  <si>
    <r>
      <t xml:space="preserve"> RECURSOS ESTAMPILLAS </t>
    </r>
    <r>
      <rPr>
        <sz val="6"/>
        <color rgb="FFC00000"/>
        <rFont val="Arial"/>
        <family val="2"/>
      </rPr>
      <t>(PROUNIVERSIDADES
ESTATALES)</t>
    </r>
  </si>
  <si>
    <r>
      <t xml:space="preserve"> RECURSOS ESTAMPILLAS </t>
    </r>
    <r>
      <rPr>
        <sz val="6"/>
        <color rgb="FFC00000"/>
        <rFont val="Arial"/>
        <family val="2"/>
      </rPr>
      <t>(OTRAS)</t>
    </r>
  </si>
  <si>
    <t>FONDOS UNIDAD DE SALUD</t>
  </si>
  <si>
    <r>
      <t xml:space="preserve">CONVENIOS
</t>
    </r>
    <r>
      <rPr>
        <sz val="6"/>
        <color rgb="FFC00000"/>
        <rFont val="Arial"/>
        <family val="2"/>
      </rPr>
      <t>(CONVENIOS  INTERADMINISTRATIVOS Y CONTRATOS)</t>
    </r>
  </si>
  <si>
    <r>
      <t xml:space="preserve">FONDOS
 ESPECIALES 
</t>
    </r>
    <r>
      <rPr>
        <sz val="6"/>
        <color rgb="FFC00000"/>
        <rFont val="Arial"/>
        <family val="2"/>
      </rPr>
      <t>(ESTATUTARIOS IES)</t>
    </r>
  </si>
  <si>
    <t>2. INGRESOS RECAUDADOS</t>
  </si>
  <si>
    <t xml:space="preserve">     (=) TOTAL INGRESOS PROGRAMADOS (1.1. + 1.2.)</t>
  </si>
  <si>
    <t>Nota: El Rector de la Universidad, y el abajo firmante, certifican que la información revelada en este anexo es veraz y consistente con la registrada en los libros ofciales de la Institución Educativa.</t>
  </si>
  <si>
    <t>1. SALDO FINAL DE TESORERIA (CORRESPONDIENTE AL CIERRE 2017)</t>
  </si>
  <si>
    <t>3. GASTOS COMPROMETIDOS</t>
  </si>
  <si>
    <t>4. PAGOS</t>
  </si>
  <si>
    <t>(=) EXCEDENTE O DÉFICIT OPERACIONAL</t>
  </si>
  <si>
    <t>1. DISPONIBILIDADES</t>
  </si>
  <si>
    <t xml:space="preserve">     (=) TOTAL INGRESOS RECAUDADOS (2.1. + 2.2.)</t>
  </si>
  <si>
    <t xml:space="preserve">    4.1. PAGOS OBLIGACIONES DE LA VIGENCIA</t>
  </si>
  <si>
    <t xml:space="preserve">            4.1.1. POR FUNCIONAMIENTO</t>
  </si>
  <si>
    <t xml:space="preserve">            4.1.2. POR INVERSIÓN</t>
  </si>
  <si>
    <t xml:space="preserve">    4.2. PAGOS OBLIGACIONES VIGENCIAS ANTERIORES</t>
  </si>
  <si>
    <t xml:space="preserve">            4.2.1. POR FUNCIONAMIENTO</t>
  </si>
  <si>
    <t xml:space="preserve">            4.2.2. POR INVERSIÓN</t>
  </si>
  <si>
    <t xml:space="preserve">    2.1. CAJA</t>
  </si>
  <si>
    <t xml:space="preserve">    2.2. CUENTAS DE AHORRO ( SALDO REAL EN BANCOS)</t>
  </si>
  <si>
    <t xml:space="preserve">    2.3. CUENTAS CORRIENTES ( SALDO REAL EN BANCOS)</t>
  </si>
  <si>
    <t xml:space="preserve">    2.4. ENCARGOS FIDUCIARIOS</t>
  </si>
  <si>
    <t xml:space="preserve">    2.5. INVERSIONES TEMPORALES</t>
  </si>
  <si>
    <r>
      <t>3. CUENTAS POR COBRAR</t>
    </r>
    <r>
      <rPr>
        <b/>
        <sz val="9"/>
        <color rgb="FFFF0000"/>
        <rFont val="Arial"/>
        <family val="2"/>
      </rPr>
      <t xml:space="preserve"> </t>
    </r>
    <r>
      <rPr>
        <sz val="6"/>
        <color rgb="FFFF0000"/>
        <rFont val="Arial"/>
        <family val="2"/>
      </rPr>
      <t>(QUE RESPALDEN  COMPROMISOS DE LA VIGENCIA Y SEAN RECUPERABLES EN EL CORTO PLAZO)</t>
    </r>
  </si>
  <si>
    <t>4. EXIGIBILIDADES</t>
  </si>
  <si>
    <t>5. FONDOS TERCEROS</t>
  </si>
  <si>
    <t xml:space="preserve">    5.1. FONDOS Y TESORERIAS DE TERCEROS</t>
  </si>
  <si>
    <t>6. (=) TOTAL FONDOS DISPONIBLES EN TESORERIA (1 - 5)</t>
  </si>
  <si>
    <t xml:space="preserve">    7.1. RESERVAS PRESUPUESTALES</t>
  </si>
  <si>
    <t xml:space="preserve">    7.2. PASIVOS EXIGIBLES</t>
  </si>
  <si>
    <t>7. (=) OTRAS OBLIGACIONES CONTRAIDAS (7.1. + 7.2.)</t>
  </si>
  <si>
    <t>8. (=) RESULTADO  (6 - 7)</t>
  </si>
  <si>
    <t>CONCEPTO
PRESUPUESTO</t>
  </si>
  <si>
    <t>CONCEPTO DEL GASTO</t>
  </si>
  <si>
    <t>CONCEPTO DEL INGRESO</t>
  </si>
  <si>
    <t>2019-1</t>
  </si>
  <si>
    <t xml:space="preserve">    1.1. INGRESOS CORRIENTES PROGRAMADOS</t>
  </si>
  <si>
    <t xml:space="preserve">    1.2. INGRESOS DE RECURSOS DE CAPITAL PROGRAMADOS</t>
  </si>
  <si>
    <t xml:space="preserve">     2.1. INGRESOS CORRIENTES RECAUDADOS </t>
  </si>
  <si>
    <t xml:space="preserve">     2.2. INGRESOS DE RECURSOS DE CAPITAL RECAUDADOS</t>
  </si>
  <si>
    <t>CUENTAS POR PAGAR</t>
  </si>
  <si>
    <t>REZAGO PRESUPUESTAL</t>
  </si>
  <si>
    <t>TOTAL PRESUPUESTO INGRESOS</t>
  </si>
  <si>
    <t xml:space="preserve">        2.1.  RECAUDOS DE LA VIGENCIA</t>
  </si>
  <si>
    <t xml:space="preserve">        2.2.  RECAUDOS ADICIONADOS VIGENCIA ANTERIOR</t>
  </si>
  <si>
    <t>TOTAL GASTOS COMPROMETIDOS</t>
  </si>
  <si>
    <t>9.     CHEQUES NO COBRADOS/ PAGOS EN TRANSITO</t>
  </si>
  <si>
    <r>
      <t>8.</t>
    </r>
    <r>
      <rPr>
        <sz val="10"/>
        <color rgb="FF000000"/>
        <rFont val="Times New Roman"/>
        <family val="1"/>
      </rPr>
      <t>  </t>
    </r>
    <r>
      <rPr>
        <sz val="10"/>
        <color rgb="FF000000"/>
        <rFont val="Arial Narrow"/>
        <family val="2"/>
      </rPr>
      <t>    FONDOS  DE TERCEROS</t>
    </r>
  </si>
  <si>
    <r>
      <t>6.</t>
    </r>
    <r>
      <rPr>
        <sz val="10"/>
        <color rgb="FF000000"/>
        <rFont val="Times New Roman"/>
        <family val="1"/>
      </rPr>
      <t>      </t>
    </r>
    <r>
      <rPr>
        <sz val="10"/>
        <color rgb="FF000000"/>
        <rFont val="Arial Narrow"/>
        <family val="2"/>
      </rPr>
      <t>CUENTAS POR PAGAR  (PRESUPUESTALES)</t>
    </r>
  </si>
  <si>
    <r>
      <t>7.</t>
    </r>
    <r>
      <rPr>
        <sz val="10"/>
        <color rgb="FF000000"/>
        <rFont val="Times New Roman"/>
        <family val="1"/>
      </rPr>
      <t>      </t>
    </r>
    <r>
      <rPr>
        <sz val="10"/>
        <color rgb="FF000000"/>
        <rFont val="Arial Narrow"/>
        <family val="2"/>
      </rPr>
      <t>RESERVAS PRESUPUESTALES</t>
    </r>
  </si>
  <si>
    <r>
      <t>5.</t>
    </r>
    <r>
      <rPr>
        <sz val="10"/>
        <color rgb="FF000000"/>
        <rFont val="Times New Roman"/>
        <family val="1"/>
      </rPr>
      <t xml:space="preserve">      </t>
    </r>
    <r>
      <rPr>
        <sz val="10"/>
        <color rgb="FF000000"/>
        <rFont val="Arial Narrow"/>
        <family val="2"/>
      </rPr>
      <t xml:space="preserve">SALDO FONDOS TESORERIA </t>
    </r>
  </si>
  <si>
    <t>INGRESOS POR TRANSFERENCIAS Y SUBVENCIONES</t>
  </si>
  <si>
    <t>OTROS INGRESOS OPERACIONALES</t>
  </si>
  <si>
    <t>INGRESOS POR VENTA DE SERVICIOS</t>
  </si>
  <si>
    <t xml:space="preserve">TOTAL COSTOS </t>
  </si>
  <si>
    <t>COSTOS DE VENTAS DE BIENES</t>
  </si>
  <si>
    <t>COSTOS DE PERSONAL Y SERVICIOS</t>
  </si>
  <si>
    <t xml:space="preserve">GASTOS DE ADMINISTRACIÓN Y OPERACIÓN </t>
  </si>
  <si>
    <t>OTROS GASTOS OPERACIONALES</t>
  </si>
  <si>
    <t>INGRESOS FISCALES</t>
  </si>
  <si>
    <t>TOTAL GASTOS</t>
  </si>
  <si>
    <t>ACTIVO NO CORRIENTE</t>
  </si>
  <si>
    <t>TOTAL ACTIVO</t>
  </si>
  <si>
    <t>PASIVO NO CORRIENTE</t>
  </si>
  <si>
    <t>TOTAL PASIVO</t>
  </si>
  <si>
    <t>PATRIMONIO</t>
  </si>
  <si>
    <t xml:space="preserve"> ACTIVO CORRIENTE</t>
  </si>
  <si>
    <t>PASIVO CORRIENTE</t>
  </si>
  <si>
    <t>TOTAL PASIVO + PATRIMONIO</t>
  </si>
  <si>
    <t>Validador</t>
  </si>
  <si>
    <r>
      <rPr>
        <b/>
        <sz val="9"/>
        <rFont val="Arial"/>
        <family val="2"/>
      </rPr>
      <t>* NOTA:</t>
    </r>
    <r>
      <rPr>
        <sz val="9"/>
        <rFont val="Arial"/>
        <family val="2"/>
      </rPr>
      <t xml:space="preserve"> VERIFIQUE QUE LA APROPIACIÓN DISPONIBLE PARA </t>
    </r>
    <r>
      <rPr>
        <b/>
        <u/>
        <sz val="9"/>
        <rFont val="Arial"/>
        <family val="2"/>
      </rPr>
      <t>GASTOS DE FUNCIONAMIENTO</t>
    </r>
    <r>
      <rPr>
        <sz val="9"/>
        <rFont val="Arial"/>
        <family val="2"/>
      </rPr>
      <t xml:space="preserve"> CORRESPONDA CON EL PRESUPUESTO OFICIAL DE LA INSTITUCIÓN EDUCATIVA.</t>
    </r>
  </si>
  <si>
    <r>
      <rPr>
        <b/>
        <sz val="9"/>
        <rFont val="Arial"/>
        <family val="2"/>
      </rPr>
      <t>* NOTA:</t>
    </r>
    <r>
      <rPr>
        <sz val="9"/>
        <rFont val="Arial"/>
        <family val="2"/>
      </rPr>
      <t xml:space="preserve"> VERIFIQUE QUE LA APROPIACIÓN DISPONIBLE PARA </t>
    </r>
    <r>
      <rPr>
        <b/>
        <u/>
        <sz val="9"/>
        <rFont val="Arial"/>
        <family val="2"/>
      </rPr>
      <t>GASTOS DE INVERSIÓN</t>
    </r>
    <r>
      <rPr>
        <sz val="9"/>
        <rFont val="Arial"/>
        <family val="2"/>
      </rPr>
      <t xml:space="preserve"> CORRESPONDA CON EL PRESUPUESTO OFICIAL DE LA INSTITUCIÓN EDUCATIVA.</t>
    </r>
  </si>
  <si>
    <r>
      <rPr>
        <b/>
        <sz val="9"/>
        <rFont val="Arial"/>
        <family val="2"/>
      </rPr>
      <t>* NOTA:</t>
    </r>
    <r>
      <rPr>
        <sz val="9"/>
        <rFont val="Arial"/>
        <family val="2"/>
      </rPr>
      <t xml:space="preserve"> VERIFIQUE QUE LA APROPIACIÓN DISPONIBLE PARA </t>
    </r>
    <r>
      <rPr>
        <b/>
        <u/>
        <sz val="9"/>
        <rFont val="Arial"/>
        <family val="2"/>
      </rPr>
      <t>EL SERVICIO A LA DEUDA</t>
    </r>
    <r>
      <rPr>
        <sz val="9"/>
        <rFont val="Arial"/>
        <family val="2"/>
      </rPr>
      <t xml:space="preserve"> CORRESPONDA CON EL PRESUPUESTO OFICIAL DE LA INSTITUCIÓN EDUCATIVA.</t>
    </r>
  </si>
  <si>
    <t>SENTENCIAS JUDICIALES PAGADAS DURANTE LA VIGENCIA 2018</t>
  </si>
  <si>
    <t>SENTENCIAS EN FIRME PENDIENTES DE PAGO A 31/12/2018</t>
  </si>
  <si>
    <t>PROCESOS JUDICIALES ACTIVOS EN CURSO A 31/12/2018</t>
  </si>
  <si>
    <t>RECURSOS EMBARGADOS A 31/12/2018</t>
  </si>
  <si>
    <t>SALDO A 31/12/2018</t>
  </si>
  <si>
    <t>¿Con que porcentaje está proyectado el incremento salarial del año 2019?</t>
  </si>
  <si>
    <t>Durante la vigencia  2019  tiene previsto adelantar concurso para proveer los cargos vacantes?</t>
  </si>
  <si>
    <t>2018-1</t>
  </si>
  <si>
    <t>2018-2</t>
  </si>
  <si>
    <t>ANEXO 1
INFORMACIÓN CIERRE PRESUPUESTAL 2018 
(cifras en pesos)</t>
  </si>
  <si>
    <t>ANEXO 2
INFORMACIÓN CIERRE TESORERIA 2018
(cifras en pesos)</t>
  </si>
  <si>
    <t>ANEXO 3
INFORMACIÓN CIERRE CONTABLE  2016 - 2017 - 2018
(cifras en pesos)</t>
  </si>
  <si>
    <t>ANEXO 4
ESTADO DE SITUACIÓN FISCAL
 (A 31 DE DICIEMBRE DE 2018)
(cifras en pesos)</t>
  </si>
  <si>
    <t>TOTAL GASTOS DE FUNCIONAMIENTO</t>
  </si>
  <si>
    <t xml:space="preserve">TOTAL GASTOS DE INVERSIÓN </t>
  </si>
  <si>
    <t>TOTAL PRESUPUESTO 2019</t>
  </si>
  <si>
    <t>ANEXO 6
INFORMACION FINANCIERA DETALLADA 
(cifras en pesos)</t>
  </si>
  <si>
    <t xml:space="preserve"> CONSIDERACIONES PRESUPUESTO "FUNCIONAMIENTO" 2019
 (necesidades básicas de obligatorio cumplimiento en la vigencia que no estén contemplados en el presupuesto aprobado o que estén contempladas por mayor valor) 
(cifras en pesos)</t>
  </si>
  <si>
    <r>
      <t xml:space="preserve">OBSERVACIONES </t>
    </r>
    <r>
      <rPr>
        <sz val="7"/>
        <color rgb="FFFF0000"/>
        <rFont val="Arial"/>
        <family val="2"/>
      </rPr>
      <t>(EN ESTE CAMPO PODRÁ AMPLIAR LA INFORMACIÓN QUE CONSIDERE PERTINENTE)</t>
    </r>
  </si>
  <si>
    <r>
      <t xml:space="preserve">GASTO 
PROYECTADO ACTUAL
</t>
    </r>
    <r>
      <rPr>
        <sz val="6"/>
        <color rgb="FFFF0000"/>
        <rFont val="Arial"/>
        <family val="2"/>
      </rPr>
      <t>(NECESIDADES)</t>
    </r>
  </si>
  <si>
    <t xml:space="preserve"> CONSIDERACIONES PRESUPUESTO "INVERSIÓN" 2019
 (necesidades básicas de obligatorio cumplimiento en la vigencia que no estén contemplados en los presupuestos vigentes o que estén contempladas por mayor valor)
(cifras en pesos)</t>
  </si>
  <si>
    <t xml:space="preserve"> CONSIDERACIONES PRESUPUESTO "SERVICIO A LA DEUDA" 2019
 (necesidades básicas de obligatorio cumplimiento en la vigencia que no estén contemplados en los presupuestos vigentes o que estén contempladas por mayor valor)
(cifras en pesos)</t>
  </si>
  <si>
    <t xml:space="preserve">        2.3.  RECURSOS POR ANTICIPADO DE LA VIGENCIA SIGUIENTE (Matriculas)</t>
  </si>
  <si>
    <t xml:space="preserve">            4.1.3. POR SERVICIO A LA DEUDA</t>
  </si>
  <si>
    <t xml:space="preserve">            4.2.3. POR SERVICIO A LA DEUDA</t>
  </si>
  <si>
    <t xml:space="preserve">           (=) TOTAL PAGOS OBLIGACIONES DE LA VIGENCIA (4.1.1. + 4.1.2.+ 4.1.3.)</t>
  </si>
  <si>
    <t xml:space="preserve">           (=) TOTAL PAGOS OBLIGACIONES VIGENCIAS ANTERIORES (4.2.1. + 4.2.2.+ 4.2.3.)</t>
  </si>
  <si>
    <t xml:space="preserve">2. FONDOS TESORERIA </t>
  </si>
  <si>
    <r>
      <t>1. INGRESOS PROGRAMADOS</t>
    </r>
    <r>
      <rPr>
        <sz val="9"/>
        <color rgb="FF000000"/>
        <rFont val="Arial"/>
        <family val="2"/>
      </rPr>
      <t xml:space="preserve"> </t>
    </r>
    <r>
      <rPr>
        <sz val="8"/>
        <color rgb="FFFF0000"/>
        <rFont val="Arial"/>
        <family val="2"/>
      </rPr>
      <t>(Presupuesto Definitivo)</t>
    </r>
  </si>
  <si>
    <r>
      <t>3. GASTOS PROGRAMADOS</t>
    </r>
    <r>
      <rPr>
        <sz val="9"/>
        <rFont val="Arial"/>
        <family val="2"/>
      </rPr>
      <t xml:space="preserve"> </t>
    </r>
    <r>
      <rPr>
        <sz val="8"/>
        <color rgb="FFFF0000"/>
        <rFont val="Arial"/>
        <family val="2"/>
      </rPr>
      <t>(Presupuesto Definitivo)</t>
    </r>
  </si>
  <si>
    <t>4. FUNCIONAMIENTO</t>
  </si>
  <si>
    <t xml:space="preserve">    4.1. GASTOS DE PERSONAL</t>
  </si>
  <si>
    <r>
      <t xml:space="preserve">    4.1.1. PERSONAL DOCENTE</t>
    </r>
    <r>
      <rPr>
        <sz val="6"/>
        <color rgb="FFFF0000"/>
        <rFont val="Arial"/>
        <family val="2"/>
      </rPr>
      <t xml:space="preserve"> (INCLUYE SALARIOS  Y CONTRIBUCIONES INHERENTES)</t>
    </r>
  </si>
  <si>
    <r>
      <t xml:space="preserve">    4.1.2. PERSONAL NO DOCENTE </t>
    </r>
    <r>
      <rPr>
        <sz val="6"/>
        <color rgb="FFFF0000"/>
        <rFont val="Arial"/>
        <family val="2"/>
      </rPr>
      <t>(INCLUYE SALARIOS Y CONTRIBUCIONES INHERENTES)</t>
    </r>
  </si>
  <si>
    <t xml:space="preserve">    4.1.3. SERVICIOS PERSONALES INDIRECTOS </t>
  </si>
  <si>
    <t xml:space="preserve">    4.2. GASTOS GENERALES</t>
  </si>
  <si>
    <t xml:space="preserve">    4.3. GASTOS DE COMERCIALIZACIÓN</t>
  </si>
  <si>
    <t xml:space="preserve">    4.4. PASIVO PENSIONAL</t>
  </si>
  <si>
    <r>
      <t xml:space="preserve">    4.5. OTRAS TRANSFERENCIAS </t>
    </r>
    <r>
      <rPr>
        <sz val="6"/>
        <color rgb="FFFF0000"/>
        <rFont val="Arial"/>
        <family val="2"/>
      </rPr>
      <t>(DIFERENTES AL PASIVO PENSIONAL)</t>
    </r>
  </si>
  <si>
    <t xml:space="preserve">    (=) TOTAL FUNCIONAMIENTO (4.1. + 4.2. + 4.3. + 4.4. + 4.5. )</t>
  </si>
  <si>
    <t>5. INVERSIÓN</t>
  </si>
  <si>
    <t xml:space="preserve">    5.1. TALENTO HUMANO Y CUALIFICACIÓN DOCENTE</t>
  </si>
  <si>
    <t xml:space="preserve">    5.2. INVESTIGACIÓN</t>
  </si>
  <si>
    <t xml:space="preserve">    5.3. INFRAESTRUCTURA FÍSICA TECNOLÓGICA Y BIBLIOGRÁFICA</t>
  </si>
  <si>
    <t xml:space="preserve">    5.4. BIENESTAR </t>
  </si>
  <si>
    <t xml:space="preserve">    5.5. GASTOS DE COMERCIALIZACIÓN</t>
  </si>
  <si>
    <t xml:space="preserve">    5.6. OTROS </t>
  </si>
  <si>
    <t xml:space="preserve">    (=) TOTAL INVERSIÓN (5.1. + 5.2. + 5.3. + 5.4. + 5.5 + 5.6)</t>
  </si>
  <si>
    <t>6. SERVICIO A LA DEUDA</t>
  </si>
  <si>
    <t xml:space="preserve">    6.1. SERVICIO A LA DEUDA</t>
  </si>
  <si>
    <t xml:space="preserve">    (=) TOTAL SERVICIO A LA DEUDA (6.1.)</t>
  </si>
  <si>
    <t xml:space="preserve">    5.2. OBLIGACIONES FINANCIERAS</t>
  </si>
  <si>
    <t xml:space="preserve">    5.3. PROVEEDORES</t>
  </si>
  <si>
    <t xml:space="preserve">    5.4. ACREEDORES VARIOS</t>
  </si>
  <si>
    <t xml:space="preserve">    5.5. CUENTAS POR PAGAR</t>
  </si>
  <si>
    <t xml:space="preserve">    5.6. CHEQUES NO COBRADOS</t>
  </si>
  <si>
    <t>ASESOR</t>
  </si>
  <si>
    <t>PROFESIONAL</t>
  </si>
  <si>
    <t xml:space="preserve">TECNICO </t>
  </si>
  <si>
    <t>ASISTENCIAL</t>
  </si>
  <si>
    <t>PROVISIONES, DEPRECIACIONES , AMORTIZACIONES Y DETERIORO</t>
  </si>
  <si>
    <t>13. SERVICIO A LA DEUDA</t>
  </si>
  <si>
    <t>6.1 INFORMACION INVERSIONES</t>
  </si>
  <si>
    <t>6.2 INFORMACION DE RECURSOS E INVERSIONES EN EL EXTERIOR</t>
  </si>
  <si>
    <t xml:space="preserve">6.3 INFORMACION DE RECURSOS ENTREGADOS EN ADMINISTRACION </t>
  </si>
  <si>
    <t>6.4 INFORMACION DE CUENTAS POR COBRAR ( RECUPERABLES)</t>
  </si>
  <si>
    <t>6.5 INFORMACION PASIVO PENSIONAL</t>
  </si>
  <si>
    <t>6.6 PROCESOS JUDICIALES ACTIVOS EN CONTRA DE LA UNIVERSIDAD</t>
  </si>
  <si>
    <t>6.7 DETALLE PASIVOS EXIGIBLES</t>
  </si>
  <si>
    <t>6.8 CONFORMACION DE LOS RECURSOS DEL BALANCE  ADICIONADOS PARA LA VIGENCIA 2019</t>
  </si>
  <si>
    <t>6.9 INFORMACION DE PASIVOS FINANCIEROS</t>
  </si>
  <si>
    <t>6.10 CUENTAS POR COBRAR A ENTIDAD TERRITORIAL</t>
  </si>
  <si>
    <t>6.11 SUPUESTOS Y VARIABLES EN LA  PROYECCION DEL PRESUPUESTO 2019</t>
  </si>
  <si>
    <t>1. Planta docente:</t>
  </si>
  <si>
    <t>2. Planta no docente:</t>
  </si>
  <si>
    <t xml:space="preserve">3, Provisionales y supernumerarios </t>
  </si>
  <si>
    <t>4. Honorarios:</t>
  </si>
  <si>
    <t>5. Remuneración de Servicios Técnicos</t>
  </si>
  <si>
    <t>6. Información Matricula - Información No de estudiantes</t>
  </si>
  <si>
    <t>Valor de compromisos por cada concepto del gasto y de acuerdo a cada fuente del ingreso</t>
  </si>
  <si>
    <r>
      <t xml:space="preserve"> RECURSOS ESTAMPILLAS 
</t>
    </r>
    <r>
      <rPr>
        <sz val="6"/>
        <color rgb="FFC00000"/>
        <rFont val="Arial"/>
        <family val="2"/>
      </rPr>
      <t>(OTRAS)</t>
    </r>
  </si>
  <si>
    <r>
      <t xml:space="preserve"> RECURSOS ESTAMPILLAS 
</t>
    </r>
    <r>
      <rPr>
        <sz val="6"/>
        <color rgb="FFC00000"/>
        <rFont val="Arial"/>
        <family val="2"/>
      </rPr>
      <t>(PRO UNAL Y DEMÁS UNIVERSIDADES)</t>
    </r>
  </si>
  <si>
    <t>Cantidad estudiantes presencial</t>
  </si>
  <si>
    <t>Cantidad estudiantes a distancia</t>
  </si>
  <si>
    <t>Formación Técnica Profesional</t>
  </si>
  <si>
    <t>Estudiantes de Posgrado</t>
  </si>
  <si>
    <t>Especialización</t>
  </si>
  <si>
    <t>Maestría</t>
  </si>
  <si>
    <t>EMPLEADOS OFICIALES</t>
  </si>
  <si>
    <t>1. GASTOS DE PERSONAL</t>
  </si>
  <si>
    <r>
      <t xml:space="preserve">     1.1. PERSONAL DOCENTE </t>
    </r>
    <r>
      <rPr>
        <sz val="6"/>
        <color rgb="FFFF0000"/>
        <rFont val="Arial"/>
        <family val="2"/>
      </rPr>
      <t>(INCLUYE SALARIOS  Y CONTRIBUCIONES)</t>
    </r>
  </si>
  <si>
    <r>
      <t xml:space="preserve">     1.2. PERSONAL NO DOCENTE </t>
    </r>
    <r>
      <rPr>
        <sz val="6"/>
        <color rgb="FFFF0000"/>
        <rFont val="Arial"/>
        <family val="2"/>
      </rPr>
      <t>(INCLUYE SALARIOS Y CONTRIBUCIONES)</t>
    </r>
  </si>
  <si>
    <t xml:space="preserve">2. SERVICIOS PERSONALES INDIRECTOS </t>
  </si>
  <si>
    <t>3. GASTOS GENERALES</t>
  </si>
  <si>
    <t>4. GASTOS DE COMERCIALIZACIÓN</t>
  </si>
  <si>
    <t>5. PASIVO PENSIONAL</t>
  </si>
  <si>
    <r>
      <t xml:space="preserve">6. OTRAS TRANSFERENCIAS </t>
    </r>
    <r>
      <rPr>
        <sz val="6"/>
        <color rgb="FFFF0000"/>
        <rFont val="Arial"/>
        <family val="2"/>
      </rPr>
      <t>(DIFERENTES AL PASIVO PENSIONAL)</t>
    </r>
  </si>
  <si>
    <t>7. TALENTO HUMANO Y CUALIFICACIÓN DOCENTE</t>
  </si>
  <si>
    <t>8. INVESTIGACIÓN</t>
  </si>
  <si>
    <t>9. INFRAESTRUCTURA FÍSICA TECNOLÓGICA Y BIBLIOGRÁFICA.</t>
  </si>
  <si>
    <t xml:space="preserve">10. BIENESTAR </t>
  </si>
  <si>
    <t>11. GASTOS DE COMERCIALIZACIÓN</t>
  </si>
  <si>
    <t xml:space="preserve">12. OTROS </t>
  </si>
  <si>
    <t>(=) SALDO TESORERIA DISPONIBLE ( 5 - 6 - 7 - 8 - 9 )</t>
  </si>
  <si>
    <t>(=) RESULTADO DE LA OPERACIÓN   (1 + 2 - 4)</t>
  </si>
  <si>
    <r>
      <t xml:space="preserve">Validador </t>
    </r>
    <r>
      <rPr>
        <sz val="11"/>
        <color theme="0" tint="-0.499984740745262"/>
        <rFont val="Arial"/>
        <family val="2"/>
      </rPr>
      <t>(presupuesto en equilibrio)</t>
    </r>
  </si>
  <si>
    <t>OTROS</t>
  </si>
  <si>
    <t>PENSIONES DE JUBILACIÓN PATRONALES</t>
  </si>
  <si>
    <t>CUOTAS PARTES PENSIONALES</t>
  </si>
  <si>
    <t>CÁCULO ACTUARIAL DE PENSIONES ACTUALES</t>
  </si>
  <si>
    <t>CÁLCULO ACTUARIAL DE FUTURAS PENSIONES</t>
  </si>
  <si>
    <t>CÁLCULO ACTUARIAL DE CUOTAS PARTES PENSIONALES</t>
  </si>
  <si>
    <t>NOMBRE: GERMAN COLONIA ALCALDE</t>
  </si>
  <si>
    <t>CARGO: RECTOR</t>
  </si>
  <si>
    <t>NOMBRE: LUIS ALEXANDER LOAIZA JARAMILLO</t>
  </si>
  <si>
    <t>CARGO: COORDINADOR G.I.T. FINANZAS</t>
  </si>
  <si>
    <t>INSTITUTO DE EDUCACION TECNICA PROFESIONAL DE ROLDANILLO VALLE - INTEP</t>
  </si>
  <si>
    <t>RECURSOS PROPIOS</t>
  </si>
  <si>
    <t>RECURSO 10</t>
  </si>
  <si>
    <t>MATRICULAS ESTUDIANTES ESTRATO 1,2,3</t>
  </si>
  <si>
    <t>En el año 2005 se giro con recursos del MEN al ICETEX a nombre del INTEP</t>
  </si>
  <si>
    <t>Docentes Ocasionales, Supernumerarios y Contratistas</t>
  </si>
  <si>
    <t>Gastos Generales afectados con la amortizacion del Deficit</t>
  </si>
  <si>
    <t>Fortalecimiento Infraestructura Fisica y Tecnologica</t>
  </si>
  <si>
    <t>Apoyo al Fortalecimiento a la Gestion Institucional</t>
  </si>
  <si>
    <t>SERVICIOS EDUCATIVOS (MATRICULAS ESTUDIANTES)</t>
  </si>
  <si>
    <t xml:space="preserve"> RECUPERABLE 90%</t>
  </si>
  <si>
    <t>CONVENIOS INTERADMINISTRATIVOS</t>
  </si>
  <si>
    <t>PAGO 100% VIGENCIA 2019</t>
  </si>
  <si>
    <t>DEVOLUCION IVA (DIAN)</t>
  </si>
  <si>
    <t>X</t>
  </si>
  <si>
    <t>CURSA TRAMITE EN EL CONTENSIOSO ADMINISTRATIVO A ESPERA DE SENTENCIA</t>
  </si>
  <si>
    <t>GASTOS GENERALES(PROVEEDORES)</t>
  </si>
  <si>
    <t>VIGENCIA 2018</t>
  </si>
  <si>
    <t>RESOLUCION 1588 DEL 31 DE DICIEMBRE DE 2018</t>
  </si>
  <si>
    <t>GASTOS DE PERSONAL</t>
  </si>
  <si>
    <t>TRANSFERENCIAS (CESANTIAS)</t>
  </si>
  <si>
    <t>GASTOS DE INVERSION</t>
  </si>
  <si>
    <t>GASTOS DE OPERACIÓN</t>
  </si>
  <si>
    <t>RECURSOS NACION (CREE)</t>
  </si>
  <si>
    <t>FORTALECIMIENTO INSFRAESTRUCTURA FISICA, TECNOLOGICA Y BIBLIOGRAFICA</t>
  </si>
  <si>
    <t>INVERSION SOCIAL EN DOCENCIA</t>
  </si>
  <si>
    <t>CON DISPONIBILIDAD PARA PAGO</t>
  </si>
  <si>
    <t>EFECTIVO EN 2019</t>
  </si>
  <si>
    <t>CONVENIO INTERADEMINISTRATIVO</t>
  </si>
  <si>
    <t xml:space="preserve">SI </t>
  </si>
  <si>
    <t>NO</t>
  </si>
  <si>
    <t>JUAN CARLOS MONA PULGARIN</t>
  </si>
  <si>
    <t>finanzas@intep.edu.co</t>
  </si>
  <si>
    <t>57 (2) 229 8586 Ext. 113</t>
  </si>
  <si>
    <t>JOSE JULIAN GIL SALCEDO</t>
  </si>
  <si>
    <t>planeacion@intep.edu.co</t>
  </si>
  <si>
    <t>57 (2) 229 8586 Ext.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</si>
</sst>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&quot;$&quot;#,##0;[Red]\-&quot;$&quot;#,##0"/>
    <numFmt numFmtId="167" formatCode="_-&quot;$&quot;* #,##0.00_-;\-&quot;$&quot;* #,##0.00_-;_-&quot;$&quot;* &quot;-&quot;??_-;_-@_-"/>
    <numFmt numFmtId="168" formatCode="_ [$€]\ * #,##0.00_ ;_ [$€]\ * \-#,##0.00_ ;_ [$€]\ * &quot;-&quot;??_ ;_ @_ "/>
    <numFmt numFmtId="169" formatCode="_ * #,##0_ ;_ * \-#,##0_ ;_ * &quot;-&quot;_ ;_ @_ "/>
    <numFmt numFmtId="170" formatCode="_ * #,##0.00_ ;_ * \-#,##0.00_ ;_ * &quot;-&quot;??_ ;_ @_ "/>
    <numFmt numFmtId="171" formatCode="_-* #,##0_-;\-* #,##0_-;_-* &quot;-&quot;??_-;_-@_-"/>
    <numFmt numFmtId="172" formatCode="_-&quot;$&quot;* #,##0_-;\-&quot;$&quot;* #,##0_-;_-&quot;$&quot;* &quot;-&quot;??_-;_-@_-"/>
    <numFmt numFmtId="173" formatCode="&quot;$&quot;\ #,##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Segoe UI"/>
      <family val="2"/>
    </font>
    <font>
      <sz val="11"/>
      <color indexed="8"/>
      <name val="Arial"/>
      <family val="2"/>
    </font>
    <font>
      <sz val="8"/>
      <color rgb="FF000000"/>
      <name val="Segoe UI"/>
      <family val="2"/>
    </font>
    <font>
      <sz val="11"/>
      <color rgb="FFE46C0A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rgb="FF9C0006"/>
      <name val="Calibri"/>
      <family val="2"/>
      <scheme val="minor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6"/>
      <color rgb="FFC00000"/>
      <name val="Arial"/>
      <family val="2"/>
    </font>
    <font>
      <sz val="6"/>
      <color rgb="FFC00000"/>
      <name val="Arial Narrow"/>
      <family val="2"/>
    </font>
    <font>
      <sz val="6"/>
      <color rgb="FFFF0000"/>
      <name val="Arial"/>
      <family val="2"/>
    </font>
    <font>
      <b/>
      <u/>
      <sz val="9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 Narrow"/>
      <family val="2"/>
    </font>
    <font>
      <sz val="10"/>
      <color rgb="FF000000"/>
      <name val="Times New Roman"/>
      <family val="1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C9C5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8B1"/>
        <bgColor indexed="64"/>
      </patternFill>
    </fill>
    <fill>
      <patternFill patternType="solid">
        <fgColor rgb="FFA3B5C8"/>
        <bgColor indexed="64"/>
      </patternFill>
    </fill>
    <fill>
      <patternFill patternType="solid">
        <fgColor rgb="FFD8E0E8"/>
        <bgColor indexed="64"/>
      </patternFill>
    </fill>
    <fill>
      <patternFill patternType="solid">
        <fgColor rgb="FF9C28B1"/>
        <bgColor rgb="FFD99594"/>
      </patternFill>
    </fill>
    <fill>
      <patternFill patternType="solid">
        <fgColor rgb="FFA3B5C8"/>
        <bgColor rgb="FFD99594"/>
      </patternFill>
    </fill>
    <fill>
      <patternFill patternType="solid">
        <fgColor rgb="FFD8E0E8"/>
        <bgColor rgb="FFD99594"/>
      </patternFill>
    </fill>
    <fill>
      <patternFill patternType="solid">
        <fgColor rgb="FFFFE38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1"/>
    <xf numFmtId="0" fontId="11" fillId="0" borderId="1"/>
    <xf numFmtId="0" fontId="20" fillId="0" borderId="1"/>
    <xf numFmtId="0" fontId="2" fillId="0" borderId="1"/>
    <xf numFmtId="43" fontId="21" fillId="0" borderId="1" applyFont="0" applyFill="0" applyBorder="0" applyAlignment="0" applyProtection="0"/>
    <xf numFmtId="9" fontId="21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169" fontId="3" fillId="0" borderId="1" applyFont="0" applyFill="0" applyBorder="0" applyAlignment="0" applyProtection="0"/>
    <xf numFmtId="170" fontId="3" fillId="0" borderId="1" applyFont="0" applyFill="0" applyBorder="0" applyAlignment="0" applyProtection="0"/>
    <xf numFmtId="170" fontId="3" fillId="0" borderId="1" applyFont="0" applyFill="0" applyBorder="0" applyAlignment="0" applyProtection="0"/>
    <xf numFmtId="170" fontId="3" fillId="0" borderId="1" applyFont="0" applyFill="0" applyBorder="0" applyAlignment="0" applyProtection="0"/>
    <xf numFmtId="170" fontId="3" fillId="0" borderId="1" applyFont="0" applyFill="0" applyBorder="0" applyAlignment="0" applyProtection="0"/>
    <xf numFmtId="170" fontId="3" fillId="0" borderId="1" applyFont="0" applyFill="0" applyBorder="0" applyAlignment="0" applyProtection="0"/>
    <xf numFmtId="170" fontId="3" fillId="0" borderId="1" applyFont="0" applyFill="0" applyBorder="0" applyAlignment="0" applyProtection="0"/>
    <xf numFmtId="9" fontId="3" fillId="0" borderId="1" applyFont="0" applyFill="0" applyBorder="0" applyAlignment="0" applyProtection="0"/>
    <xf numFmtId="9" fontId="23" fillId="0" borderId="0" applyFont="0" applyFill="0" applyBorder="0" applyAlignment="0" applyProtection="0"/>
    <xf numFmtId="0" fontId="26" fillId="4" borderId="0" applyNumberFormat="0" applyBorder="0" applyAlignment="0" applyProtection="0"/>
    <xf numFmtId="167" fontId="3" fillId="0" borderId="1" applyFont="0" applyFill="0" applyBorder="0" applyAlignment="0" applyProtection="0"/>
    <xf numFmtId="0" fontId="1" fillId="0" borderId="1"/>
    <xf numFmtId="164" fontId="37" fillId="0" borderId="0" applyFont="0" applyFill="0" applyBorder="0" applyAlignment="0" applyProtection="0"/>
  </cellStyleXfs>
  <cellXfs count="395">
    <xf numFmtId="0" fontId="0" fillId="0" borderId="0" xfId="0"/>
    <xf numFmtId="0" fontId="7" fillId="0" borderId="1" xfId="3"/>
    <xf numFmtId="0" fontId="7" fillId="0" borderId="5" xfId="3" applyBorder="1"/>
    <xf numFmtId="0" fontId="3" fillId="0" borderId="0" xfId="0" applyFont="1"/>
    <xf numFmtId="0" fontId="10" fillId="0" borderId="6" xfId="3" applyFont="1" applyBorder="1" applyAlignment="1">
      <alignment horizontal="justify" vertical="center" wrapText="1"/>
    </xf>
    <xf numFmtId="0" fontId="0" fillId="0" borderId="1" xfId="0" applyBorder="1"/>
    <xf numFmtId="0" fontId="3" fillId="0" borderId="1" xfId="0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0" fontId="14" fillId="0" borderId="1" xfId="3" applyFont="1" applyAlignment="1">
      <alignment vertical="center" wrapText="1"/>
    </xf>
    <xf numFmtId="0" fontId="15" fillId="0" borderId="1" xfId="3" applyFont="1" applyAlignment="1">
      <alignment horizontal="justify" vertical="center"/>
    </xf>
    <xf numFmtId="0" fontId="25" fillId="0" borderId="1" xfId="3" applyFont="1"/>
    <xf numFmtId="0" fontId="17" fillId="0" borderId="6" xfId="3" applyFont="1" applyBorder="1" applyAlignment="1">
      <alignment vertical="center" wrapText="1"/>
    </xf>
    <xf numFmtId="0" fontId="17" fillId="0" borderId="6" xfId="3" applyFont="1" applyBorder="1" applyAlignment="1">
      <alignment vertical="center"/>
    </xf>
    <xf numFmtId="0" fontId="17" fillId="0" borderId="6" xfId="3" applyFont="1" applyBorder="1" applyAlignment="1">
      <alignment horizontal="justify" vertical="center"/>
    </xf>
    <xf numFmtId="0" fontId="17" fillId="0" borderId="6" xfId="3" applyFont="1" applyBorder="1" applyAlignment="1">
      <alignment horizontal="justify" vertical="center" wrapText="1"/>
    </xf>
    <xf numFmtId="0" fontId="22" fillId="0" borderId="1" xfId="0" applyFont="1" applyBorder="1"/>
    <xf numFmtId="172" fontId="10" fillId="0" borderId="6" xfId="2" applyNumberFormat="1" applyFont="1" applyBorder="1" applyAlignment="1">
      <alignment horizontal="left" vertical="center" wrapText="1"/>
    </xf>
    <xf numFmtId="172" fontId="10" fillId="0" borderId="6" xfId="2" applyNumberFormat="1" applyFont="1" applyBorder="1" applyAlignment="1">
      <alignment vertical="center" wrapText="1"/>
    </xf>
    <xf numFmtId="0" fontId="10" fillId="0" borderId="6" xfId="3" applyFont="1" applyBorder="1" applyAlignment="1">
      <alignment horizontal="center" vertical="center" wrapText="1"/>
    </xf>
    <xf numFmtId="9" fontId="7" fillId="0" borderId="1" xfId="19" applyFont="1" applyBorder="1"/>
    <xf numFmtId="9" fontId="16" fillId="0" borderId="1" xfId="19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3" applyFont="1" applyBorder="1" applyAlignment="1">
      <alignment horizontal="justify" vertical="center"/>
    </xf>
    <xf numFmtId="0" fontId="4" fillId="2" borderId="6" xfId="3" applyFont="1" applyFill="1" applyBorder="1" applyAlignment="1">
      <alignment horizontal="justify" vertical="center"/>
    </xf>
    <xf numFmtId="0" fontId="3" fillId="6" borderId="1" xfId="0" applyFont="1" applyFill="1" applyBorder="1"/>
    <xf numFmtId="0" fontId="0" fillId="0" borderId="16" xfId="0" applyBorder="1"/>
    <xf numFmtId="0" fontId="0" fillId="6" borderId="16" xfId="0" applyFill="1" applyBorder="1"/>
    <xf numFmtId="0" fontId="4" fillId="0" borderId="16" xfId="0" applyFont="1" applyBorder="1"/>
    <xf numFmtId="0" fontId="0" fillId="0" borderId="26" xfId="0" applyBorder="1"/>
    <xf numFmtId="0" fontId="14" fillId="0" borderId="26" xfId="3" applyFont="1" applyBorder="1" applyAlignment="1">
      <alignment vertical="center" wrapText="1"/>
    </xf>
    <xf numFmtId="0" fontId="7" fillId="0" borderId="26" xfId="3" applyBorder="1"/>
    <xf numFmtId="0" fontId="7" fillId="0" borderId="9" xfId="3" applyBorder="1"/>
    <xf numFmtId="0" fontId="7" fillId="0" borderId="28" xfId="3" applyBorder="1"/>
    <xf numFmtId="0" fontId="3" fillId="0" borderId="16" xfId="0" applyFont="1" applyBorder="1"/>
    <xf numFmtId="0" fontId="3" fillId="0" borderId="26" xfId="0" applyFont="1" applyBorder="1"/>
    <xf numFmtId="0" fontId="17" fillId="0" borderId="0" xfId="0" applyFont="1"/>
    <xf numFmtId="0" fontId="16" fillId="8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vertical="center"/>
    </xf>
    <xf numFmtId="0" fontId="17" fillId="0" borderId="16" xfId="0" applyFont="1" applyBorder="1"/>
    <xf numFmtId="173" fontId="17" fillId="0" borderId="1" xfId="0" applyNumberFormat="1" applyFont="1" applyBorder="1" applyAlignment="1">
      <alignment horizontal="center"/>
    </xf>
    <xf numFmtId="173" fontId="17" fillId="0" borderId="26" xfId="0" applyNumberFormat="1" applyFont="1" applyBorder="1" applyAlignment="1">
      <alignment horizontal="center"/>
    </xf>
    <xf numFmtId="166" fontId="17" fillId="0" borderId="1" xfId="0" applyNumberFormat="1" applyFont="1" applyBorder="1"/>
    <xf numFmtId="0" fontId="17" fillId="0" borderId="24" xfId="0" applyFont="1" applyBorder="1"/>
    <xf numFmtId="0" fontId="17" fillId="0" borderId="1" xfId="0" applyFont="1" applyBorder="1"/>
    <xf numFmtId="0" fontId="17" fillId="0" borderId="26" xfId="0" applyFont="1" applyBorder="1"/>
    <xf numFmtId="0" fontId="16" fillId="0" borderId="16" xfId="0" applyFont="1" applyBorder="1"/>
    <xf numFmtId="0" fontId="17" fillId="0" borderId="9" xfId="0" applyFont="1" applyBorder="1"/>
    <xf numFmtId="0" fontId="17" fillId="0" borderId="27" xfId="0" applyFont="1" applyBorder="1"/>
    <xf numFmtId="0" fontId="17" fillId="0" borderId="9" xfId="0" applyFont="1" applyBorder="1" applyAlignment="1">
      <alignment horizontal="center"/>
    </xf>
    <xf numFmtId="0" fontId="17" fillId="0" borderId="28" xfId="0" applyFont="1" applyBorder="1"/>
    <xf numFmtId="0" fontId="29" fillId="9" borderId="6" xfId="0" applyFont="1" applyFill="1" applyBorder="1" applyAlignment="1">
      <alignment vertical="center"/>
    </xf>
    <xf numFmtId="173" fontId="17" fillId="0" borderId="1" xfId="0" applyNumberFormat="1" applyFont="1" applyBorder="1" applyAlignment="1">
      <alignment horizontal="center" vertical="center"/>
    </xf>
    <xf numFmtId="0" fontId="3" fillId="6" borderId="26" xfId="0" applyFont="1" applyFill="1" applyBorder="1"/>
    <xf numFmtId="0" fontId="17" fillId="6" borderId="1" xfId="0" applyFont="1" applyFill="1" applyBorder="1"/>
    <xf numFmtId="0" fontId="17" fillId="6" borderId="26" xfId="0" applyFont="1" applyFill="1" applyBorder="1"/>
    <xf numFmtId="0" fontId="17" fillId="0" borderId="6" xfId="0" applyFont="1" applyBorder="1"/>
    <xf numFmtId="0" fontId="17" fillId="6" borderId="16" xfId="0" applyFont="1" applyFill="1" applyBorder="1"/>
    <xf numFmtId="0" fontId="29" fillId="6" borderId="1" xfId="0" applyFont="1" applyFill="1" applyBorder="1" applyAlignment="1">
      <alignment vertical="center"/>
    </xf>
    <xf numFmtId="0" fontId="17" fillId="6" borderId="24" xfId="0" applyFont="1" applyFill="1" applyBorder="1"/>
    <xf numFmtId="171" fontId="3" fillId="0" borderId="1" xfId="0" applyNumberFormat="1" applyFont="1" applyBorder="1"/>
    <xf numFmtId="0" fontId="17" fillId="0" borderId="17" xfId="0" applyFont="1" applyBorder="1"/>
    <xf numFmtId="0" fontId="17" fillId="0" borderId="7" xfId="0" applyFont="1" applyBorder="1"/>
    <xf numFmtId="0" fontId="28" fillId="0" borderId="29" xfId="0" applyFont="1" applyBorder="1" applyAlignment="1">
      <alignment vertical="center"/>
    </xf>
    <xf numFmtId="0" fontId="29" fillId="11" borderId="6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vertical="center"/>
    </xf>
    <xf numFmtId="0" fontId="8" fillId="9" borderId="21" xfId="3" applyFont="1" applyFill="1" applyBorder="1" applyAlignment="1">
      <alignment horizontal="center" vertical="center" wrapText="1"/>
    </xf>
    <xf numFmtId="0" fontId="8" fillId="9" borderId="18" xfId="3" applyFont="1" applyFill="1" applyBorder="1" applyAlignment="1">
      <alignment horizontal="center" vertical="center" wrapText="1"/>
    </xf>
    <xf numFmtId="0" fontId="8" fillId="9" borderId="20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wrapText="1"/>
    </xf>
    <xf numFmtId="0" fontId="8" fillId="9" borderId="6" xfId="3" applyFont="1" applyFill="1" applyBorder="1" applyAlignment="1">
      <alignment horizontal="center" vertical="center" wrapText="1"/>
    </xf>
    <xf numFmtId="0" fontId="8" fillId="9" borderId="3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vertical="center"/>
    </xf>
    <xf numFmtId="0" fontId="29" fillId="6" borderId="16" xfId="0" applyFont="1" applyFill="1" applyBorder="1" applyAlignment="1">
      <alignment vertical="center"/>
    </xf>
    <xf numFmtId="0" fontId="16" fillId="12" borderId="6" xfId="0" applyFont="1" applyFill="1" applyBorder="1" applyAlignment="1">
      <alignment horizontal="left" vertical="center" wrapText="1"/>
    </xf>
    <xf numFmtId="0" fontId="28" fillId="0" borderId="29" xfId="0" applyFont="1" applyBorder="1" applyAlignment="1">
      <alignment vertical="center" wrapText="1"/>
    </xf>
    <xf numFmtId="173" fontId="17" fillId="0" borderId="6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8" fillId="3" borderId="2" xfId="3" applyFont="1" applyFill="1" applyBorder="1" applyAlignment="1">
      <alignment horizontal="center" vertical="center" wrapText="1"/>
    </xf>
    <xf numFmtId="0" fontId="24" fillId="9" borderId="3" xfId="3" applyFont="1" applyFill="1" applyBorder="1" applyAlignment="1">
      <alignment horizontal="center" vertical="center" wrapText="1"/>
    </xf>
    <xf numFmtId="0" fontId="24" fillId="9" borderId="3" xfId="3" applyFont="1" applyFill="1" applyBorder="1" applyAlignment="1">
      <alignment horizontal="center" vertical="center"/>
    </xf>
    <xf numFmtId="0" fontId="16" fillId="9" borderId="6" xfId="3" applyFont="1" applyFill="1" applyBorder="1" applyAlignment="1">
      <alignment horizontal="center" vertical="center" wrapText="1"/>
    </xf>
    <xf numFmtId="0" fontId="16" fillId="9" borderId="6" xfId="3" applyFont="1" applyFill="1" applyBorder="1" applyAlignment="1">
      <alignment horizontal="center" vertical="center"/>
    </xf>
    <xf numFmtId="0" fontId="4" fillId="9" borderId="6" xfId="3" applyFont="1" applyFill="1" applyBorder="1" applyAlignment="1">
      <alignment horizontal="center" vertical="center"/>
    </xf>
    <xf numFmtId="0" fontId="4" fillId="9" borderId="6" xfId="3" applyFont="1" applyFill="1" applyBorder="1" applyAlignment="1">
      <alignment horizontal="justify" vertical="center"/>
    </xf>
    <xf numFmtId="0" fontId="4" fillId="9" borderId="6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center" wrapText="1" indent="1"/>
    </xf>
    <xf numFmtId="0" fontId="28" fillId="0" borderId="29" xfId="0" applyFont="1" applyBorder="1" applyAlignment="1">
      <alignment horizontal="left" vertical="center" wrapText="1"/>
    </xf>
    <xf numFmtId="164" fontId="16" fillId="8" borderId="6" xfId="23" applyFont="1" applyFill="1" applyBorder="1" applyAlignment="1">
      <alignment horizontal="center" vertical="center" wrapText="1"/>
    </xf>
    <xf numFmtId="164" fontId="28" fillId="0" borderId="6" xfId="23" applyFont="1" applyBorder="1" applyAlignment="1">
      <alignment vertical="center"/>
    </xf>
    <xf numFmtId="164" fontId="17" fillId="0" borderId="6" xfId="23" applyFont="1" applyBorder="1" applyAlignment="1">
      <alignment horizontal="center"/>
    </xf>
    <xf numFmtId="164" fontId="29" fillId="13" borderId="6" xfId="23" applyFont="1" applyFill="1" applyBorder="1" applyAlignment="1">
      <alignment vertical="center"/>
    </xf>
    <xf numFmtId="164" fontId="17" fillId="13" borderId="6" xfId="23" applyFont="1" applyFill="1" applyBorder="1" applyAlignment="1">
      <alignment horizontal="center"/>
    </xf>
    <xf numFmtId="0" fontId="39" fillId="0" borderId="1" xfId="0" applyFont="1" applyBorder="1"/>
    <xf numFmtId="0" fontId="39" fillId="0" borderId="9" xfId="0" applyFont="1" applyBorder="1"/>
    <xf numFmtId="0" fontId="17" fillId="6" borderId="0" xfId="0" applyFont="1" applyFill="1"/>
    <xf numFmtId="0" fontId="17" fillId="6" borderId="12" xfId="0" applyFont="1" applyFill="1" applyBorder="1" applyAlignment="1">
      <alignment horizontal="left" vertical="center" indent="1"/>
    </xf>
    <xf numFmtId="164" fontId="16" fillId="9" borderId="6" xfId="23" applyFont="1" applyFill="1" applyBorder="1" applyAlignment="1">
      <alignment vertical="center"/>
    </xf>
    <xf numFmtId="0" fontId="17" fillId="6" borderId="6" xfId="0" applyFont="1" applyFill="1" applyBorder="1" applyAlignment="1">
      <alignment horizontal="left" vertical="center" indent="1"/>
    </xf>
    <xf numFmtId="0" fontId="17" fillId="0" borderId="6" xfId="0" applyFont="1" applyBorder="1" applyAlignment="1">
      <alignment horizontal="left" indent="1"/>
    </xf>
    <xf numFmtId="164" fontId="16" fillId="9" borderId="6" xfId="0" applyNumberFormat="1" applyFont="1" applyFill="1" applyBorder="1" applyAlignment="1">
      <alignment vertical="center"/>
    </xf>
    <xf numFmtId="164" fontId="29" fillId="9" borderId="6" xfId="0" applyNumberFormat="1" applyFont="1" applyFill="1" applyBorder="1" applyAlignment="1">
      <alignment vertical="center"/>
    </xf>
    <xf numFmtId="0" fontId="28" fillId="0" borderId="6" xfId="0" applyFont="1" applyBorder="1" applyAlignment="1">
      <alignment horizontal="left" vertical="center" indent="1"/>
    </xf>
    <xf numFmtId="0" fontId="16" fillId="8" borderId="6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 wrapText="1"/>
    </xf>
    <xf numFmtId="0" fontId="17" fillId="14" borderId="1" xfId="0" applyFont="1" applyFill="1" applyBorder="1"/>
    <xf numFmtId="164" fontId="17" fillId="0" borderId="14" xfId="23" applyFont="1" applyBorder="1" applyAlignment="1">
      <alignment horizontal="center"/>
    </xf>
    <xf numFmtId="164" fontId="29" fillId="13" borderId="14" xfId="23" applyFont="1" applyFill="1" applyBorder="1" applyAlignment="1">
      <alignment vertical="center"/>
    </xf>
    <xf numFmtId="0" fontId="29" fillId="13" borderId="13" xfId="0" applyFont="1" applyFill="1" applyBorder="1" applyAlignment="1">
      <alignment vertical="center"/>
    </xf>
    <xf numFmtId="0" fontId="16" fillId="8" borderId="13" xfId="0" applyFont="1" applyFill="1" applyBorder="1" applyAlignment="1">
      <alignment horizontal="left" vertical="center"/>
    </xf>
    <xf numFmtId="164" fontId="39" fillId="14" borderId="11" xfId="23" applyFont="1" applyFill="1" applyBorder="1" applyAlignment="1">
      <alignment vertical="center"/>
    </xf>
    <xf numFmtId="164" fontId="38" fillId="14" borderId="11" xfId="23" applyFont="1" applyFill="1" applyBorder="1" applyAlignment="1">
      <alignment vertical="center"/>
    </xf>
    <xf numFmtId="164" fontId="38" fillId="14" borderId="14" xfId="23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38" fillId="14" borderId="11" xfId="0" applyFont="1" applyFill="1" applyBorder="1" applyAlignment="1">
      <alignment horizontal="center" vertical="center" wrapText="1"/>
    </xf>
    <xf numFmtId="164" fontId="29" fillId="9" borderId="6" xfId="23" applyFont="1" applyFill="1" applyBorder="1" applyAlignment="1">
      <alignment horizontal="center" vertical="center"/>
    </xf>
    <xf numFmtId="164" fontId="16" fillId="9" borderId="6" xfId="23" applyFont="1" applyFill="1" applyBorder="1" applyAlignment="1">
      <alignment horizontal="center" vertical="center"/>
    </xf>
    <xf numFmtId="164" fontId="29" fillId="0" borderId="6" xfId="23" applyFont="1" applyBorder="1" applyAlignment="1">
      <alignment horizontal="center" vertical="center"/>
    </xf>
    <xf numFmtId="164" fontId="16" fillId="0" borderId="6" xfId="23" applyFont="1" applyBorder="1" applyAlignment="1">
      <alignment horizontal="center" vertical="center"/>
    </xf>
    <xf numFmtId="0" fontId="4" fillId="0" borderId="0" xfId="0" applyFont="1"/>
    <xf numFmtId="173" fontId="16" fillId="0" borderId="26" xfId="0" applyNumberFormat="1" applyFont="1" applyBorder="1" applyAlignment="1">
      <alignment horizontal="center" vertical="center"/>
    </xf>
    <xf numFmtId="0" fontId="16" fillId="0" borderId="26" xfId="0" applyFont="1" applyBorder="1"/>
    <xf numFmtId="166" fontId="16" fillId="0" borderId="26" xfId="0" applyNumberFormat="1" applyFont="1" applyBorder="1"/>
    <xf numFmtId="0" fontId="4" fillId="0" borderId="26" xfId="0" applyFont="1" applyBorder="1"/>
    <xf numFmtId="0" fontId="16" fillId="0" borderId="28" xfId="0" applyFont="1" applyBorder="1"/>
    <xf numFmtId="164" fontId="29" fillId="12" borderId="12" xfId="23" applyFont="1" applyFill="1" applyBorder="1" applyAlignment="1">
      <alignment horizontal="center" vertical="center"/>
    </xf>
    <xf numFmtId="164" fontId="28" fillId="0" borderId="12" xfId="23" applyFont="1" applyFill="1" applyBorder="1" applyAlignment="1">
      <alignment horizontal="center" vertical="center"/>
    </xf>
    <xf numFmtId="0" fontId="28" fillId="12" borderId="6" xfId="0" applyFont="1" applyFill="1" applyBorder="1" applyAlignment="1">
      <alignment horizontal="left" vertical="center" wrapText="1"/>
    </xf>
    <xf numFmtId="164" fontId="28" fillId="12" borderId="6" xfId="23" applyFont="1" applyFill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 indent="1"/>
    </xf>
    <xf numFmtId="164" fontId="17" fillId="0" borderId="6" xfId="23" applyFont="1" applyFill="1" applyBorder="1" applyAlignment="1">
      <alignment horizontal="center" vertical="center"/>
    </xf>
    <xf numFmtId="0" fontId="4" fillId="6" borderId="16" xfId="20" applyFont="1" applyFill="1" applyBorder="1" applyAlignment="1">
      <alignment horizontal="center" vertical="center"/>
    </xf>
    <xf numFmtId="0" fontId="16" fillId="9" borderId="23" xfId="0" applyFont="1" applyFill="1" applyBorder="1"/>
    <xf numFmtId="0" fontId="17" fillId="9" borderId="15" xfId="0" applyFont="1" applyFill="1" applyBorder="1"/>
    <xf numFmtId="0" fontId="39" fillId="9" borderId="15" xfId="0" applyFont="1" applyFill="1" applyBorder="1"/>
    <xf numFmtId="166" fontId="17" fillId="9" borderId="15" xfId="0" applyNumberFormat="1" applyFont="1" applyFill="1" applyBorder="1"/>
    <xf numFmtId="0" fontId="17" fillId="9" borderId="25" xfId="0" applyFont="1" applyFill="1" applyBorder="1"/>
    <xf numFmtId="0" fontId="29" fillId="6" borderId="26" xfId="0" applyFont="1" applyFill="1" applyBorder="1" applyAlignment="1">
      <alignment vertical="center"/>
    </xf>
    <xf numFmtId="166" fontId="17" fillId="9" borderId="25" xfId="0" applyNumberFormat="1" applyFont="1" applyFill="1" applyBorder="1"/>
    <xf numFmtId="0" fontId="17" fillId="0" borderId="16" xfId="0" applyFont="1" applyBorder="1" applyAlignment="1" applyProtection="1">
      <alignment horizontal="justify" vertical="center"/>
      <protection locked="0"/>
    </xf>
    <xf numFmtId="0" fontId="17" fillId="0" borderId="1" xfId="0" applyFont="1" applyBorder="1" applyAlignment="1" applyProtection="1">
      <alignment horizontal="justify" vertical="center"/>
      <protection locked="0"/>
    </xf>
    <xf numFmtId="0" fontId="17" fillId="0" borderId="26" xfId="0" applyFont="1" applyBorder="1" applyAlignment="1" applyProtection="1">
      <alignment horizontal="justify" vertical="center"/>
      <protection locked="0"/>
    </xf>
    <xf numFmtId="0" fontId="16" fillId="8" borderId="13" xfId="0" applyFont="1" applyFill="1" applyBorder="1" applyAlignment="1">
      <alignment horizontal="center" vertical="center"/>
    </xf>
    <xf numFmtId="0" fontId="4" fillId="8" borderId="6" xfId="20" applyFont="1" applyFill="1" applyBorder="1" applyAlignment="1">
      <alignment horizontal="center" vertical="center" wrapText="1"/>
    </xf>
    <xf numFmtId="0" fontId="17" fillId="0" borderId="16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26" xfId="0" applyFont="1" applyBorder="1" applyAlignment="1" applyProtection="1">
      <alignment vertical="center"/>
      <protection locked="0"/>
    </xf>
    <xf numFmtId="164" fontId="17" fillId="0" borderId="6" xfId="23" applyFont="1" applyBorder="1" applyAlignment="1" applyProtection="1">
      <alignment horizontal="center"/>
      <protection locked="0"/>
    </xf>
    <xf numFmtId="164" fontId="28" fillId="0" borderId="6" xfId="23" applyFont="1" applyBorder="1" applyAlignment="1" applyProtection="1">
      <alignment vertical="center"/>
      <protection locked="0"/>
    </xf>
    <xf numFmtId="164" fontId="39" fillId="14" borderId="11" xfId="23" applyFont="1" applyFill="1" applyBorder="1" applyAlignment="1" applyProtection="1">
      <alignment vertical="center"/>
      <protection locked="0"/>
    </xf>
    <xf numFmtId="164" fontId="29" fillId="9" borderId="6" xfId="23" applyFont="1" applyFill="1" applyBorder="1" applyAlignment="1" applyProtection="1">
      <alignment horizontal="center" vertical="center"/>
      <protection locked="0"/>
    </xf>
    <xf numFmtId="164" fontId="17" fillId="0" borderId="6" xfId="23" applyFont="1" applyBorder="1" applyAlignment="1" applyProtection="1">
      <alignment horizontal="center" vertical="center"/>
      <protection locked="0"/>
    </xf>
    <xf numFmtId="164" fontId="28" fillId="0" borderId="6" xfId="23" applyFont="1" applyBorder="1" applyAlignment="1" applyProtection="1">
      <alignment horizontal="center" vertical="center"/>
      <protection locked="0"/>
    </xf>
    <xf numFmtId="164" fontId="28" fillId="0" borderId="18" xfId="23" applyFont="1" applyBorder="1" applyAlignment="1" applyProtection="1">
      <alignment horizontal="center" vertical="center"/>
      <protection locked="0"/>
    </xf>
    <xf numFmtId="164" fontId="17" fillId="6" borderId="12" xfId="23" applyFont="1" applyFill="1" applyBorder="1" applyAlignment="1" applyProtection="1">
      <alignment horizontal="center" vertical="center"/>
      <protection locked="0"/>
    </xf>
    <xf numFmtId="164" fontId="17" fillId="6" borderId="6" xfId="23" applyFont="1" applyFill="1" applyBorder="1" applyAlignment="1" applyProtection="1">
      <alignment vertical="center"/>
      <protection locked="0"/>
    </xf>
    <xf numFmtId="164" fontId="17" fillId="0" borderId="6" xfId="23" applyFont="1" applyBorder="1" applyProtection="1">
      <protection locked="0"/>
    </xf>
    <xf numFmtId="0" fontId="16" fillId="0" borderId="6" xfId="0" applyFont="1" applyFill="1" applyBorder="1" applyAlignment="1">
      <alignment vertical="center"/>
    </xf>
    <xf numFmtId="164" fontId="16" fillId="0" borderId="6" xfId="23" applyFont="1" applyFill="1" applyBorder="1" applyAlignment="1" applyProtection="1">
      <alignment vertical="center"/>
      <protection locked="0"/>
    </xf>
    <xf numFmtId="164" fontId="28" fillId="0" borderId="12" xfId="23" applyFont="1" applyFill="1" applyBorder="1" applyAlignment="1" applyProtection="1">
      <alignment horizontal="center" vertical="center"/>
      <protection locked="0"/>
    </xf>
    <xf numFmtId="164" fontId="29" fillId="12" borderId="12" xfId="23" applyFont="1" applyFill="1" applyBorder="1" applyAlignment="1" applyProtection="1">
      <alignment horizontal="center" vertical="center"/>
      <protection locked="0"/>
    </xf>
    <xf numFmtId="164" fontId="17" fillId="0" borderId="6" xfId="23" applyFont="1" applyFill="1" applyBorder="1" applyAlignment="1" applyProtection="1">
      <alignment horizontal="center" vertical="center"/>
      <protection locked="0"/>
    </xf>
    <xf numFmtId="173" fontId="17" fillId="0" borderId="6" xfId="0" applyNumberFormat="1" applyFont="1" applyFill="1" applyBorder="1" applyAlignment="1" applyProtection="1">
      <alignment horizontal="center" vertical="center"/>
      <protection locked="0"/>
    </xf>
    <xf numFmtId="173" fontId="17" fillId="0" borderId="18" xfId="0" applyNumberFormat="1" applyFont="1" applyFill="1" applyBorder="1" applyAlignment="1" applyProtection="1">
      <alignment horizontal="center" vertical="center"/>
      <protection locked="0"/>
    </xf>
    <xf numFmtId="164" fontId="17" fillId="0" borderId="6" xfId="23" applyFont="1" applyFill="1" applyBorder="1" applyAlignment="1" applyProtection="1">
      <alignment horizontal="center" vertical="center"/>
    </xf>
    <xf numFmtId="0" fontId="8" fillId="0" borderId="21" xfId="3" applyFont="1" applyBorder="1" applyAlignment="1" applyProtection="1">
      <alignment horizontal="center" vertical="center" wrapText="1"/>
      <protection locked="0"/>
    </xf>
    <xf numFmtId="0" fontId="8" fillId="0" borderId="18" xfId="3" applyFont="1" applyBorder="1" applyAlignment="1" applyProtection="1">
      <alignment horizontal="center" vertical="center" wrapText="1"/>
      <protection locked="0"/>
    </xf>
    <xf numFmtId="0" fontId="8" fillId="0" borderId="20" xfId="3" applyFont="1" applyBorder="1" applyAlignment="1" applyProtection="1">
      <alignment horizontal="center" vertical="center" wrapText="1"/>
      <protection locked="0"/>
    </xf>
    <xf numFmtId="0" fontId="8" fillId="0" borderId="21" xfId="3" applyFont="1" applyBorder="1" applyAlignment="1" applyProtection="1">
      <alignment vertical="center" wrapText="1"/>
      <protection locked="0"/>
    </xf>
    <xf numFmtId="0" fontId="8" fillId="0" borderId="20" xfId="3" applyFont="1" applyBorder="1" applyAlignment="1" applyProtection="1">
      <alignment vertical="center" wrapText="1"/>
      <protection locked="0"/>
    </xf>
    <xf numFmtId="0" fontId="7" fillId="0" borderId="8" xfId="3" applyBorder="1" applyProtection="1">
      <protection locked="0"/>
    </xf>
    <xf numFmtId="0" fontId="7" fillId="0" borderId="5" xfId="3" applyBorder="1" applyProtection="1"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0" fillId="0" borderId="6" xfId="0" applyBorder="1" applyProtection="1"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9" fillId="0" borderId="2" xfId="3" applyFont="1" applyBorder="1" applyAlignment="1" applyProtection="1">
      <alignment vertical="center" wrapText="1"/>
      <protection locked="0"/>
    </xf>
    <xf numFmtId="0" fontId="13" fillId="0" borderId="3" xfId="3" applyFont="1" applyBorder="1" applyAlignment="1" applyProtection="1">
      <alignment vertical="center" wrapText="1"/>
      <protection locked="0"/>
    </xf>
    <xf numFmtId="0" fontId="12" fillId="0" borderId="5" xfId="3" applyFont="1" applyBorder="1" applyAlignment="1" applyProtection="1">
      <alignment horizontal="justify" vertical="center" wrapText="1"/>
      <protection locked="0"/>
    </xf>
    <xf numFmtId="0" fontId="7" fillId="0" borderId="6" xfId="3" applyBorder="1" applyProtection="1">
      <protection locked="0"/>
    </xf>
    <xf numFmtId="0" fontId="7" fillId="0" borderId="3" xfId="3" applyBorder="1" applyProtection="1">
      <protection locked="0"/>
    </xf>
    <xf numFmtId="0" fontId="10" fillId="0" borderId="2" xfId="3" applyFont="1" applyBorder="1" applyAlignment="1" applyProtection="1">
      <alignment horizontal="justify" vertical="center" wrapText="1"/>
      <protection locked="0"/>
    </xf>
    <xf numFmtId="172" fontId="10" fillId="0" borderId="2" xfId="2" applyNumberFormat="1" applyFont="1" applyBorder="1" applyAlignment="1" applyProtection="1">
      <alignment horizontal="justify" vertical="center" wrapText="1"/>
      <protection locked="0"/>
    </xf>
    <xf numFmtId="0" fontId="7" fillId="0" borderId="6" xfId="3" applyBorder="1" applyAlignment="1" applyProtection="1">
      <alignment vertical="center"/>
      <protection locked="0"/>
    </xf>
    <xf numFmtId="0" fontId="4" fillId="3" borderId="16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3" xfId="0" applyFont="1" applyFill="1" applyBorder="1" applyAlignment="1" applyProtection="1">
      <alignment vertical="center"/>
    </xf>
    <xf numFmtId="0" fontId="7" fillId="0" borderId="3" xfId="3" applyBorder="1" applyAlignment="1" applyProtection="1">
      <alignment horizontal="center"/>
      <protection locked="0"/>
    </xf>
    <xf numFmtId="0" fontId="24" fillId="9" borderId="6" xfId="3" applyFont="1" applyFill="1" applyBorder="1" applyAlignment="1">
      <alignment horizontal="center" vertical="center"/>
    </xf>
    <xf numFmtId="0" fontId="17" fillId="0" borderId="1" xfId="3" applyFont="1" applyBorder="1" applyAlignment="1" applyProtection="1">
      <alignment horizontal="center" vertical="center" wrapText="1"/>
      <protection locked="0"/>
    </xf>
    <xf numFmtId="0" fontId="17" fillId="8" borderId="6" xfId="3" applyFont="1" applyFill="1" applyBorder="1" applyAlignment="1" applyProtection="1">
      <alignment horizontal="center" vertical="center" wrapText="1"/>
      <protection locked="0"/>
    </xf>
    <xf numFmtId="0" fontId="17" fillId="0" borderId="1" xfId="3" applyFont="1" applyBorder="1" applyAlignment="1">
      <alignment horizontal="justify" vertical="center"/>
    </xf>
    <xf numFmtId="0" fontId="17" fillId="0" borderId="1" xfId="3" applyFont="1" applyBorder="1" applyAlignment="1" applyProtection="1">
      <alignment horizontal="center" vertical="center"/>
      <protection locked="0"/>
    </xf>
    <xf numFmtId="0" fontId="17" fillId="0" borderId="13" xfId="3" applyFont="1" applyBorder="1" applyAlignment="1">
      <alignment horizontal="justify" vertical="center"/>
    </xf>
    <xf numFmtId="3" fontId="17" fillId="0" borderId="6" xfId="3" applyNumberFormat="1" applyFont="1" applyBorder="1" applyAlignment="1" applyProtection="1">
      <alignment horizontal="center" vertical="center"/>
      <protection locked="0"/>
    </xf>
    <xf numFmtId="3" fontId="17" fillId="0" borderId="6" xfId="3" applyNumberFormat="1" applyFont="1" applyBorder="1" applyAlignment="1" applyProtection="1">
      <alignment horizontal="center" vertical="center" wrapText="1"/>
      <protection locked="0"/>
    </xf>
    <xf numFmtId="3" fontId="17" fillId="8" borderId="6" xfId="3" applyNumberFormat="1" applyFont="1" applyFill="1" applyBorder="1" applyAlignment="1" applyProtection="1">
      <alignment horizontal="center" vertical="center" wrapText="1"/>
      <protection locked="0"/>
    </xf>
    <xf numFmtId="3" fontId="4" fillId="9" borderId="6" xfId="1" applyNumberFormat="1" applyFont="1" applyFill="1" applyBorder="1" applyAlignment="1">
      <alignment horizontal="center" vertical="center"/>
    </xf>
    <xf numFmtId="3" fontId="0" fillId="0" borderId="6" xfId="0" applyNumberFormat="1" applyBorder="1" applyAlignment="1" applyProtection="1">
      <alignment horizontal="center"/>
      <protection locked="0"/>
    </xf>
    <xf numFmtId="3" fontId="3" fillId="0" borderId="6" xfId="3" applyNumberFormat="1" applyFont="1" applyBorder="1" applyAlignment="1" applyProtection="1">
      <alignment horizontal="center" vertical="center"/>
      <protection locked="0"/>
    </xf>
    <xf numFmtId="3" fontId="4" fillId="2" borderId="6" xfId="1" applyNumberFormat="1" applyFont="1" applyFill="1" applyBorder="1" applyAlignment="1">
      <alignment horizontal="center" vertical="center"/>
    </xf>
    <xf numFmtId="0" fontId="7" fillId="0" borderId="1" xfId="3" applyBorder="1" applyProtection="1">
      <protection locked="0"/>
    </xf>
    <xf numFmtId="44" fontId="7" fillId="0" borderId="1" xfId="3" applyNumberFormat="1" applyBorder="1" applyProtection="1">
      <protection locked="0"/>
    </xf>
    <xf numFmtId="0" fontId="4" fillId="2" borderId="4" xfId="3" applyFont="1" applyFill="1" applyBorder="1" applyAlignment="1">
      <alignment horizontal="justify" vertical="center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>
      <alignment horizontal="justify" vertical="center"/>
    </xf>
    <xf numFmtId="3" fontId="4" fillId="0" borderId="1" xfId="1" applyNumberFormat="1" applyFont="1" applyFill="1" applyBorder="1" applyAlignment="1">
      <alignment horizontal="right" vertical="center"/>
    </xf>
    <xf numFmtId="0" fontId="9" fillId="0" borderId="21" xfId="3" applyFont="1" applyBorder="1" applyAlignment="1" applyProtection="1">
      <alignment vertical="center" wrapText="1"/>
      <protection locked="0"/>
    </xf>
    <xf numFmtId="0" fontId="13" fillId="0" borderId="20" xfId="3" applyFont="1" applyBorder="1" applyAlignment="1" applyProtection="1">
      <alignment vertical="center" wrapText="1"/>
      <protection locked="0"/>
    </xf>
    <xf numFmtId="3" fontId="8" fillId="9" borderId="6" xfId="3" applyNumberFormat="1" applyFont="1" applyFill="1" applyBorder="1" applyAlignment="1">
      <alignment horizontal="center" vertical="center" wrapText="1"/>
    </xf>
    <xf numFmtId="0" fontId="7" fillId="0" borderId="20" xfId="3" applyBorder="1" applyProtection="1">
      <protection locked="0"/>
    </xf>
    <xf numFmtId="0" fontId="17" fillId="0" borderId="16" xfId="0" applyFont="1" applyFill="1" applyBorder="1"/>
    <xf numFmtId="0" fontId="17" fillId="0" borderId="1" xfId="0" applyFont="1" applyFill="1" applyBorder="1" applyAlignment="1" applyProtection="1">
      <alignment vertical="center"/>
      <protection locked="0"/>
    </xf>
    <xf numFmtId="0" fontId="17" fillId="0" borderId="26" xfId="0" applyFont="1" applyFill="1" applyBorder="1" applyAlignment="1" applyProtection="1">
      <alignment vertical="center"/>
      <protection locked="0"/>
    </xf>
    <xf numFmtId="164" fontId="16" fillId="9" borderId="8" xfId="23" applyFont="1" applyFill="1" applyBorder="1" applyAlignment="1" applyProtection="1">
      <alignment horizontal="center"/>
      <protection locked="0"/>
    </xf>
    <xf numFmtId="164" fontId="17" fillId="0" borderId="3" xfId="23" applyFont="1" applyBorder="1" applyAlignment="1" applyProtection="1">
      <alignment horizontal="center"/>
      <protection locked="0"/>
    </xf>
    <xf numFmtId="164" fontId="16" fillId="9" borderId="5" xfId="23" applyFont="1" applyFill="1" applyBorder="1" applyAlignment="1" applyProtection="1">
      <alignment horizontal="center"/>
      <protection locked="0"/>
    </xf>
    <xf numFmtId="0" fontId="8" fillId="9" borderId="8" xfId="3" applyFont="1" applyFill="1" applyBorder="1" applyAlignment="1" applyProtection="1">
      <alignment horizontal="center" vertical="center" wrapText="1"/>
      <protection locked="0"/>
    </xf>
    <xf numFmtId="0" fontId="7" fillId="0" borderId="2" xfId="3" applyBorder="1"/>
    <xf numFmtId="0" fontId="10" fillId="0" borderId="6" xfId="3" applyFont="1" applyBorder="1" applyAlignment="1" applyProtection="1">
      <alignment horizontal="center" vertical="center" wrapText="1"/>
      <protection locked="0"/>
    </xf>
    <xf numFmtId="0" fontId="15" fillId="0" borderId="16" xfId="0" applyFont="1" applyBorder="1"/>
    <xf numFmtId="164" fontId="45" fillId="17" borderId="1" xfId="0" applyNumberFormat="1" applyFont="1" applyFill="1" applyBorder="1"/>
    <xf numFmtId="164" fontId="46" fillId="0" borderId="1" xfId="0" applyNumberFormat="1" applyFont="1" applyBorder="1"/>
    <xf numFmtId="173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5" fillId="0" borderId="26" xfId="0" applyFont="1" applyBorder="1"/>
    <xf numFmtId="0" fontId="15" fillId="0" borderId="0" xfId="0" applyFont="1"/>
    <xf numFmtId="0" fontId="17" fillId="0" borderId="23" xfId="0" applyFont="1" applyBorder="1" applyAlignment="1" applyProtection="1">
      <alignment horizontal="justify" vertical="center"/>
      <protection locked="0"/>
    </xf>
    <xf numFmtId="0" fontId="17" fillId="0" borderId="15" xfId="0" applyFont="1" applyBorder="1" applyAlignment="1" applyProtection="1">
      <alignment horizontal="justify" vertical="center"/>
      <protection locked="0"/>
    </xf>
    <xf numFmtId="0" fontId="17" fillId="0" borderId="25" xfId="0" applyFont="1" applyBorder="1" applyAlignment="1" applyProtection="1">
      <alignment horizontal="justify" vertical="center"/>
      <protection locked="0"/>
    </xf>
    <xf numFmtId="164" fontId="17" fillId="0" borderId="13" xfId="23" applyFont="1" applyBorder="1" applyAlignment="1" applyProtection="1">
      <alignment horizontal="center"/>
      <protection locked="0"/>
    </xf>
    <xf numFmtId="164" fontId="16" fillId="9" borderId="37" xfId="23" applyFont="1" applyFill="1" applyBorder="1" applyAlignment="1" applyProtection="1">
      <alignment horizontal="center"/>
      <protection locked="0"/>
    </xf>
    <xf numFmtId="0" fontId="17" fillId="0" borderId="38" xfId="0" applyFont="1" applyBorder="1"/>
    <xf numFmtId="0" fontId="0" fillId="0" borderId="38" xfId="0" applyBorder="1"/>
    <xf numFmtId="0" fontId="17" fillId="6" borderId="23" xfId="0" applyFont="1" applyFill="1" applyBorder="1"/>
    <xf numFmtId="0" fontId="17" fillId="6" borderId="15" xfId="0" applyFont="1" applyFill="1" applyBorder="1"/>
    <xf numFmtId="0" fontId="17" fillId="6" borderId="25" xfId="0" applyFont="1" applyFill="1" applyBorder="1"/>
    <xf numFmtId="0" fontId="4" fillId="0" borderId="26" xfId="0" applyFont="1" applyBorder="1" applyAlignment="1" applyProtection="1">
      <protection locked="0"/>
    </xf>
    <xf numFmtId="0" fontId="3" fillId="0" borderId="38" xfId="0" applyFont="1" applyBorder="1"/>
    <xf numFmtId="0" fontId="17" fillId="0" borderId="23" xfId="0" applyFont="1" applyBorder="1" applyAlignment="1" applyProtection="1">
      <alignment vertic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0" fontId="4" fillId="0" borderId="26" xfId="0" applyFont="1" applyBorder="1" applyAlignment="1"/>
    <xf numFmtId="15" fontId="0" fillId="0" borderId="9" xfId="0" applyNumberFormat="1" applyBorder="1" applyProtection="1">
      <protection locked="0"/>
    </xf>
    <xf numFmtId="0" fontId="16" fillId="0" borderId="16" xfId="0" applyFont="1" applyBorder="1" applyProtection="1">
      <protection locked="0"/>
    </xf>
    <xf numFmtId="0" fontId="14" fillId="0" borderId="1" xfId="3" applyFont="1" applyBorder="1" applyAlignment="1">
      <alignment vertical="center" wrapText="1"/>
    </xf>
    <xf numFmtId="0" fontId="7" fillId="0" borderId="1" xfId="3" applyBorder="1"/>
    <xf numFmtId="0" fontId="16" fillId="0" borderId="1" xfId="0" applyFont="1" applyBorder="1" applyAlignment="1"/>
    <xf numFmtId="0" fontId="16" fillId="0" borderId="1" xfId="0" applyFont="1" applyBorder="1" applyAlignment="1" applyProtection="1">
      <protection locked="0"/>
    </xf>
    <xf numFmtId="0" fontId="16" fillId="0" borderId="1" xfId="0" applyFont="1" applyBorder="1"/>
    <xf numFmtId="15" fontId="17" fillId="0" borderId="9" xfId="0" applyNumberFormat="1" applyFont="1" applyBorder="1" applyProtection="1">
      <protection locked="0"/>
    </xf>
    <xf numFmtId="0" fontId="38" fillId="0" borderId="1" xfId="0" applyFont="1" applyBorder="1"/>
    <xf numFmtId="164" fontId="17" fillId="0" borderId="6" xfId="23" applyFont="1" applyFill="1" applyBorder="1" applyAlignment="1">
      <alignment horizontal="left" vertical="center" indent="1"/>
    </xf>
    <xf numFmtId="0" fontId="13" fillId="0" borderId="39" xfId="3" applyFont="1" applyBorder="1" applyAlignment="1" applyProtection="1">
      <alignment vertical="center" wrapText="1"/>
      <protection locked="0"/>
    </xf>
    <xf numFmtId="0" fontId="13" fillId="0" borderId="40" xfId="3" applyFont="1" applyBorder="1" applyAlignment="1" applyProtection="1">
      <alignment vertical="center" wrapText="1"/>
      <protection locked="0"/>
    </xf>
    <xf numFmtId="0" fontId="12" fillId="0" borderId="41" xfId="3" applyFont="1" applyBorder="1" applyAlignment="1" applyProtection="1">
      <alignment horizontal="justify" vertical="center" wrapText="1"/>
      <protection locked="0"/>
    </xf>
    <xf numFmtId="0" fontId="7" fillId="0" borderId="14" xfId="3" applyBorder="1" applyProtection="1">
      <protection locked="0"/>
    </xf>
    <xf numFmtId="0" fontId="7" fillId="0" borderId="25" xfId="3" applyBorder="1" applyProtection="1">
      <protection locked="0"/>
    </xf>
    <xf numFmtId="0" fontId="7" fillId="0" borderId="42" xfId="3" applyBorder="1" applyProtection="1">
      <protection locked="0"/>
    </xf>
    <xf numFmtId="0" fontId="7" fillId="0" borderId="14" xfId="3" applyBorder="1" applyAlignment="1" applyProtection="1">
      <alignment horizontal="center"/>
      <protection locked="0"/>
    </xf>
    <xf numFmtId="0" fontId="10" fillId="0" borderId="2" xfId="3" applyFont="1" applyBorder="1" applyAlignment="1" applyProtection="1">
      <alignment horizontal="left" vertical="center" wrapText="1"/>
      <protection locked="0"/>
    </xf>
    <xf numFmtId="0" fontId="10" fillId="0" borderId="18" xfId="3" applyFont="1" applyBorder="1" applyAlignment="1" applyProtection="1">
      <alignment horizontal="center" vertical="center" wrapText="1"/>
      <protection locked="0"/>
    </xf>
    <xf numFmtId="3" fontId="19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8" fillId="0" borderId="18" xfId="3" applyFont="1" applyBorder="1" applyAlignment="1" applyProtection="1">
      <alignment vertical="center" wrapText="1"/>
      <protection locked="0"/>
    </xf>
    <xf numFmtId="14" fontId="0" fillId="0" borderId="9" xfId="0" applyNumberFormat="1" applyBorder="1" applyProtection="1">
      <protection locked="0"/>
    </xf>
    <xf numFmtId="3" fontId="19" fillId="0" borderId="6" xfId="0" applyNumberFormat="1" applyFont="1" applyBorder="1" applyAlignment="1" applyProtection="1">
      <alignment horizontal="right"/>
      <protection locked="0"/>
    </xf>
    <xf numFmtId="167" fontId="17" fillId="0" borderId="6" xfId="21" applyFont="1" applyBorder="1" applyAlignment="1" applyProtection="1">
      <alignment vertical="center"/>
      <protection locked="0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9" fillId="13" borderId="13" xfId="0" applyFont="1" applyFill="1" applyBorder="1" applyAlignment="1">
      <alignment horizontal="left" vertical="center"/>
    </xf>
    <xf numFmtId="0" fontId="29" fillId="13" borderId="11" xfId="0" applyFont="1" applyFill="1" applyBorder="1" applyAlignment="1">
      <alignment horizontal="left" vertical="center"/>
    </xf>
    <xf numFmtId="0" fontId="29" fillId="13" borderId="14" xfId="0" applyFont="1" applyFill="1" applyBorder="1" applyAlignment="1">
      <alignment horizontal="left" vertical="center"/>
    </xf>
    <xf numFmtId="0" fontId="18" fillId="15" borderId="13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9" fillId="9" borderId="13" xfId="0" applyFont="1" applyFill="1" applyBorder="1" applyAlignment="1">
      <alignment horizontal="left" vertical="center" wrapText="1"/>
    </xf>
    <xf numFmtId="0" fontId="29" fillId="9" borderId="11" xfId="0" applyFont="1" applyFill="1" applyBorder="1" applyAlignment="1">
      <alignment horizontal="left" vertical="center" wrapText="1"/>
    </xf>
    <xf numFmtId="0" fontId="29" fillId="9" borderId="14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 applyProtection="1">
      <alignment horizontal="center" vertical="center"/>
    </xf>
    <xf numFmtId="0" fontId="16" fillId="8" borderId="9" xfId="0" applyFont="1" applyFill="1" applyBorder="1" applyAlignment="1" applyProtection="1">
      <alignment horizontal="center" vertical="center"/>
    </xf>
    <xf numFmtId="0" fontId="16" fillId="8" borderId="28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horizontal="justify" vertical="center"/>
      <protection locked="0"/>
    </xf>
    <xf numFmtId="0" fontId="17" fillId="0" borderId="1" xfId="0" applyFont="1" applyBorder="1" applyAlignment="1" applyProtection="1">
      <alignment horizontal="justify" vertical="center"/>
      <protection locked="0"/>
    </xf>
    <xf numFmtId="0" fontId="17" fillId="0" borderId="26" xfId="0" applyFont="1" applyBorder="1" applyAlignment="1" applyProtection="1">
      <alignment horizontal="justify" vertical="center"/>
      <protection locked="0"/>
    </xf>
    <xf numFmtId="0" fontId="17" fillId="0" borderId="27" xfId="0" applyFont="1" applyBorder="1" applyAlignment="1" applyProtection="1">
      <alignment horizontal="justify" vertical="center"/>
      <protection locked="0"/>
    </xf>
    <xf numFmtId="0" fontId="17" fillId="0" borderId="9" xfId="0" applyFont="1" applyBorder="1" applyAlignment="1" applyProtection="1">
      <alignment horizontal="justify" vertical="center"/>
      <protection locked="0"/>
    </xf>
    <xf numFmtId="0" fontId="17" fillId="0" borderId="28" xfId="0" applyFont="1" applyBorder="1" applyAlignment="1" applyProtection="1">
      <alignment horizontal="justify" vertical="center"/>
      <protection locked="0"/>
    </xf>
    <xf numFmtId="0" fontId="29" fillId="9" borderId="16" xfId="0" applyFont="1" applyFill="1" applyBorder="1" applyAlignment="1">
      <alignment horizontal="lef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29" fillId="9" borderId="26" xfId="0" applyFont="1" applyFill="1" applyBorder="1" applyAlignment="1">
      <alignment horizontal="left" vertical="center" wrapText="1"/>
    </xf>
    <xf numFmtId="0" fontId="29" fillId="16" borderId="13" xfId="0" applyFont="1" applyFill="1" applyBorder="1" applyAlignment="1">
      <alignment horizontal="left" vertical="center"/>
    </xf>
    <xf numFmtId="0" fontId="29" fillId="16" borderId="11" xfId="0" applyFont="1" applyFill="1" applyBorder="1" applyAlignment="1">
      <alignment horizontal="left" vertical="center"/>
    </xf>
    <xf numFmtId="0" fontId="29" fillId="16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164" fontId="17" fillId="6" borderId="13" xfId="23" applyFont="1" applyFill="1" applyBorder="1" applyAlignment="1" applyProtection="1">
      <alignment horizontal="center" vertical="center"/>
      <protection locked="0"/>
    </xf>
    <xf numFmtId="164" fontId="17" fillId="6" borderId="14" xfId="23" applyFont="1" applyFill="1" applyBorder="1" applyAlignment="1" applyProtection="1">
      <alignment horizontal="center" vertical="center"/>
      <protection locked="0"/>
    </xf>
    <xf numFmtId="164" fontId="16" fillId="9" borderId="13" xfId="23" applyFont="1" applyFill="1" applyBorder="1" applyAlignment="1">
      <alignment horizontal="center" vertical="center"/>
    </xf>
    <xf numFmtId="164" fontId="16" fillId="9" borderId="14" xfId="23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43" fontId="27" fillId="10" borderId="13" xfId="0" applyNumberFormat="1" applyFont="1" applyFill="1" applyBorder="1" applyAlignment="1">
      <alignment horizontal="center" vertical="center" wrapText="1"/>
    </xf>
    <xf numFmtId="43" fontId="27" fillId="10" borderId="11" xfId="0" applyNumberFormat="1" applyFont="1" applyFill="1" applyBorder="1" applyAlignment="1">
      <alignment horizontal="center" vertical="center" wrapText="1"/>
    </xf>
    <xf numFmtId="43" fontId="27" fillId="10" borderId="14" xfId="0" applyNumberFormat="1" applyFont="1" applyFill="1" applyBorder="1" applyAlignment="1">
      <alignment horizontal="center" vertical="center" wrapText="1"/>
    </xf>
    <xf numFmtId="0" fontId="4" fillId="8" borderId="18" xfId="20" applyFont="1" applyFill="1" applyBorder="1" applyAlignment="1">
      <alignment horizontal="center" vertical="center" wrapText="1"/>
    </xf>
    <xf numFmtId="0" fontId="4" fillId="8" borderId="12" xfId="20" applyFont="1" applyFill="1" applyBorder="1" applyAlignment="1">
      <alignment horizontal="center" vertical="center"/>
    </xf>
    <xf numFmtId="0" fontId="4" fillId="8" borderId="18" xfId="20" applyFont="1" applyFill="1" applyBorder="1" applyAlignment="1">
      <alignment horizontal="center" vertical="center"/>
    </xf>
    <xf numFmtId="165" fontId="4" fillId="8" borderId="6" xfId="20" applyNumberFormat="1" applyFont="1" applyFill="1" applyBorder="1" applyAlignment="1">
      <alignment horizontal="center" vertical="center" wrapText="1"/>
    </xf>
    <xf numFmtId="165" fontId="4" fillId="8" borderId="6" xfId="20" applyNumberFormat="1" applyFont="1" applyFill="1" applyBorder="1" applyAlignment="1">
      <alignment horizontal="center" vertical="center"/>
    </xf>
    <xf numFmtId="0" fontId="27" fillId="7" borderId="13" xfId="20" applyFont="1" applyFill="1" applyBorder="1" applyAlignment="1">
      <alignment horizontal="center" vertical="center" wrapText="1"/>
    </xf>
    <xf numFmtId="0" fontId="27" fillId="7" borderId="11" xfId="20" applyFont="1" applyFill="1" applyBorder="1" applyAlignment="1">
      <alignment horizontal="center" vertical="center" wrapText="1"/>
    </xf>
    <xf numFmtId="0" fontId="27" fillId="7" borderId="14" xfId="20" applyFont="1" applyFill="1" applyBorder="1" applyAlignment="1">
      <alignment horizontal="center" vertical="center" wrapText="1"/>
    </xf>
    <xf numFmtId="0" fontId="4" fillId="8" borderId="6" xfId="20" applyFont="1" applyFill="1" applyBorder="1" applyAlignment="1">
      <alignment horizontal="center" vertical="center" wrapText="1"/>
    </xf>
    <xf numFmtId="0" fontId="4" fillId="8" borderId="6" xfId="2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4" fillId="8" borderId="13" xfId="0" applyFont="1" applyFill="1" applyBorder="1" applyAlignment="1">
      <alignment horizontal="left" vertical="top" wrapText="1"/>
    </xf>
    <xf numFmtId="0" fontId="4" fillId="8" borderId="11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4" fillId="8" borderId="34" xfId="0" applyFont="1" applyFill="1" applyBorder="1" applyAlignment="1">
      <alignment horizontal="center" vertical="top" wrapText="1"/>
    </xf>
    <xf numFmtId="0" fontId="4" fillId="8" borderId="35" xfId="0" applyFont="1" applyFill="1" applyBorder="1" applyAlignment="1">
      <alignment horizontal="center" vertical="top" wrapText="1"/>
    </xf>
    <xf numFmtId="0" fontId="4" fillId="8" borderId="36" xfId="0" applyFont="1" applyFill="1" applyBorder="1" applyAlignment="1">
      <alignment horizontal="center" vertical="top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5" fillId="9" borderId="19" xfId="3" applyFont="1" applyFill="1" applyBorder="1" applyAlignment="1">
      <alignment horizontal="center"/>
    </xf>
    <xf numFmtId="0" fontId="5" fillId="9" borderId="10" xfId="3" applyFont="1" applyFill="1" applyBorder="1" applyAlignment="1">
      <alignment horizontal="center"/>
    </xf>
    <xf numFmtId="0" fontId="5" fillId="9" borderId="22" xfId="3" applyFont="1" applyFill="1" applyBorder="1" applyAlignment="1">
      <alignment horizontal="center"/>
    </xf>
    <xf numFmtId="0" fontId="24" fillId="3" borderId="6" xfId="3" applyFont="1" applyFill="1" applyBorder="1" applyAlignment="1">
      <alignment horizontal="center" vertical="center"/>
    </xf>
    <xf numFmtId="0" fontId="24" fillId="3" borderId="3" xfId="3" applyFont="1" applyFill="1" applyBorder="1" applyAlignment="1">
      <alignment horizontal="center" vertical="center"/>
    </xf>
    <xf numFmtId="0" fontId="7" fillId="0" borderId="13" xfId="3" applyBorder="1" applyAlignment="1" applyProtection="1">
      <alignment horizontal="center"/>
      <protection locked="0"/>
    </xf>
    <xf numFmtId="0" fontId="7" fillId="0" borderId="39" xfId="3" applyBorder="1" applyAlignment="1" applyProtection="1">
      <alignment horizontal="center"/>
      <protection locked="0"/>
    </xf>
    <xf numFmtId="0" fontId="7" fillId="0" borderId="14" xfId="3" applyBorder="1" applyAlignment="1" applyProtection="1">
      <alignment horizontal="center"/>
      <protection locked="0"/>
    </xf>
    <xf numFmtId="0" fontId="7" fillId="0" borderId="3" xfId="3" applyBorder="1" applyAlignment="1" applyProtection="1">
      <alignment horizontal="center"/>
      <protection locked="0"/>
    </xf>
    <xf numFmtId="0" fontId="7" fillId="0" borderId="42" xfId="3" applyBorder="1" applyAlignment="1" applyProtection="1">
      <alignment horizontal="center"/>
      <protection locked="0"/>
    </xf>
    <xf numFmtId="0" fontId="7" fillId="0" borderId="5" xfId="3" applyBorder="1" applyAlignment="1" applyProtection="1">
      <alignment horizontal="center"/>
      <protection locked="0"/>
    </xf>
    <xf numFmtId="0" fontId="24" fillId="9" borderId="6" xfId="3" applyFont="1" applyFill="1" applyBorder="1" applyAlignment="1">
      <alignment horizontal="center" vertical="center"/>
    </xf>
    <xf numFmtId="0" fontId="7" fillId="0" borderId="6" xfId="3" applyBorder="1" applyAlignment="1" applyProtection="1">
      <alignment horizontal="center" vertical="center"/>
      <protection locked="0"/>
    </xf>
    <xf numFmtId="9" fontId="7" fillId="0" borderId="6" xfId="3" applyNumberFormat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4" fillId="8" borderId="1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5" fillId="9" borderId="19" xfId="3" applyFont="1" applyFill="1" applyBorder="1" applyAlignment="1">
      <alignment horizontal="center" vertical="center"/>
    </xf>
    <xf numFmtId="0" fontId="5" fillId="9" borderId="10" xfId="3" applyFont="1" applyFill="1" applyBorder="1" applyAlignment="1">
      <alignment horizontal="center" vertical="center"/>
    </xf>
    <xf numFmtId="0" fontId="5" fillId="9" borderId="22" xfId="3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6" xfId="0" applyFont="1" applyFill="1" applyBorder="1" applyAlignment="1" applyProtection="1">
      <alignment horizontal="left" vertical="center"/>
      <protection locked="0"/>
    </xf>
    <xf numFmtId="0" fontId="17" fillId="0" borderId="27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8" xfId="0" applyFont="1" applyFill="1" applyBorder="1" applyAlignment="1" applyProtection="1">
      <alignment horizontal="left" vertical="center"/>
      <protection locked="0"/>
    </xf>
    <xf numFmtId="0" fontId="18" fillId="8" borderId="13" xfId="3" applyFont="1" applyFill="1" applyBorder="1" applyAlignment="1">
      <alignment vertical="center"/>
    </xf>
    <xf numFmtId="0" fontId="18" fillId="8" borderId="11" xfId="3" applyFont="1" applyFill="1" applyBorder="1" applyAlignment="1">
      <alignment vertical="center"/>
    </xf>
    <xf numFmtId="0" fontId="18" fillId="8" borderId="14" xfId="3" applyFont="1" applyFill="1" applyBorder="1" applyAlignment="1">
      <alignment vertical="center"/>
    </xf>
    <xf numFmtId="0" fontId="16" fillId="9" borderId="18" xfId="3" applyFont="1" applyFill="1" applyBorder="1" applyAlignment="1">
      <alignment horizontal="center" vertical="center"/>
    </xf>
    <xf numFmtId="0" fontId="16" fillId="9" borderId="12" xfId="3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 wrapText="1"/>
    </xf>
    <xf numFmtId="0" fontId="16" fillId="9" borderId="6" xfId="3" applyFont="1" applyFill="1" applyBorder="1" applyAlignment="1">
      <alignment horizontal="center" vertical="center" wrapText="1"/>
    </xf>
    <xf numFmtId="0" fontId="16" fillId="9" borderId="6" xfId="3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left" vertical="center"/>
    </xf>
    <xf numFmtId="0" fontId="36" fillId="7" borderId="11" xfId="0" applyFont="1" applyFill="1" applyBorder="1" applyAlignment="1">
      <alignment horizontal="left" vertical="center"/>
    </xf>
    <xf numFmtId="0" fontId="36" fillId="7" borderId="14" xfId="0" applyFont="1" applyFill="1" applyBorder="1" applyAlignment="1">
      <alignment horizontal="left" vertical="center"/>
    </xf>
  </cellXfs>
  <cellStyles count="24">
    <cellStyle name="Euro" xfId="10"/>
    <cellStyle name="Incorrecto" xfId="20" builtinId="27"/>
    <cellStyle name="Millares" xfId="1" builtinId="3"/>
    <cellStyle name="Millares [0] 2" xfId="11"/>
    <cellStyle name="Millares 2" xfId="7"/>
    <cellStyle name="Millares 2 2" xfId="12"/>
    <cellStyle name="Millares 3" xfId="13"/>
    <cellStyle name="Millares 3 2" xfId="14"/>
    <cellStyle name="Millares 4" xfId="15"/>
    <cellStyle name="Millares 4 2" xfId="16"/>
    <cellStyle name="Millares 5" xfId="17"/>
    <cellStyle name="Moneda" xfId="2" builtinId="4"/>
    <cellStyle name="Moneda [0]" xfId="23" builtinId="7"/>
    <cellStyle name="Moneda 2" xfId="21"/>
    <cellStyle name="Normal" xfId="0" builtinId="0"/>
    <cellStyle name="Normal 2" xfId="5"/>
    <cellStyle name="Normal 2 2" xfId="9"/>
    <cellStyle name="Normal 3" xfId="4"/>
    <cellStyle name="Normal 4" xfId="3"/>
    <cellStyle name="Normal 5" xfId="6"/>
    <cellStyle name="Normal 6" xfId="22"/>
    <cellStyle name="Porcentaje" xfId="19" builtinId="5"/>
    <cellStyle name="Porcentaje 2" xfId="18"/>
    <cellStyle name="Porcentual 2" xfId="8"/>
  </cellStyles>
  <dxfs count="1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Medium4"/>
  <colors>
    <mruColors>
      <color rgb="FFD8E0E8"/>
      <color rgb="FFA3B5C8"/>
      <color rgb="FFF6C0CE"/>
      <color rgb="FF9C28B1"/>
      <color rgb="FFFFE38B"/>
      <color rgb="FFE43866"/>
      <color rgb="FF3366CC"/>
      <color rgb="FF6699FF"/>
      <color rgb="FFC9C5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9"/>
  <sheetViews>
    <sheetView showGridLines="0" zoomScaleNormal="100" zoomScaleSheetLayoutView="115" workbookViewId="0">
      <pane xSplit="4" ySplit="5" topLeftCell="T12" activePane="bottomRight" state="frozen"/>
      <selection pane="topRight" activeCell="E1" sqref="E1"/>
      <selection pane="bottomLeft" activeCell="A6" sqref="A6"/>
      <selection pane="bottomRight" activeCell="B3" sqref="B3:D3"/>
    </sheetView>
  </sheetViews>
  <sheetFormatPr baseColWidth="10" defaultRowHeight="12.75" x14ac:dyDescent="0.2"/>
  <cols>
    <col min="1" max="1" width="1.7109375" customWidth="1"/>
    <col min="2" max="2" width="63.7109375" customWidth="1"/>
    <col min="3" max="3" width="19.7109375" customWidth="1"/>
    <col min="4" max="4" width="0.5703125" style="7" customWidth="1"/>
    <col min="5" max="21" width="19.7109375" customWidth="1"/>
    <col min="22" max="22" width="0.5703125" customWidth="1"/>
    <col min="23" max="25" width="19.7109375" customWidth="1"/>
    <col min="26" max="26" width="3.28515625" customWidth="1"/>
  </cols>
  <sheetData>
    <row r="1" spans="2:25" ht="6.75" customHeight="1" x14ac:dyDescent="0.2"/>
    <row r="2" spans="2:25" ht="45.75" customHeight="1" x14ac:dyDescent="0.2">
      <c r="B2" s="286" t="s">
        <v>171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8"/>
    </row>
    <row r="3" spans="2:25" s="3" customFormat="1" ht="21" customHeight="1" x14ac:dyDescent="0.2">
      <c r="B3" s="289" t="s">
        <v>72</v>
      </c>
      <c r="C3" s="290"/>
      <c r="D3" s="290"/>
      <c r="E3" s="291" t="s">
        <v>278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2"/>
    </row>
    <row r="4" spans="2:25" s="36" customFormat="1" ht="40.5" x14ac:dyDescent="0.2">
      <c r="B4" s="296" t="s">
        <v>123</v>
      </c>
      <c r="C4" s="297"/>
      <c r="D4" s="298"/>
      <c r="E4" s="107" t="s">
        <v>80</v>
      </c>
      <c r="F4" s="107" t="s">
        <v>79</v>
      </c>
      <c r="G4" s="107" t="s">
        <v>81</v>
      </c>
      <c r="H4" s="107" t="s">
        <v>82</v>
      </c>
      <c r="I4" s="107" t="s">
        <v>83</v>
      </c>
      <c r="J4" s="107" t="s">
        <v>84</v>
      </c>
      <c r="K4" s="107" t="s">
        <v>85</v>
      </c>
      <c r="L4" s="107" t="s">
        <v>86</v>
      </c>
      <c r="M4" s="107" t="s">
        <v>243</v>
      </c>
      <c r="N4" s="107" t="s">
        <v>242</v>
      </c>
      <c r="O4" s="107" t="s">
        <v>89</v>
      </c>
      <c r="P4" s="107" t="s">
        <v>63</v>
      </c>
      <c r="Q4" s="107" t="s">
        <v>90</v>
      </c>
      <c r="R4" s="107" t="s">
        <v>91</v>
      </c>
      <c r="S4" s="107" t="s">
        <v>78</v>
      </c>
      <c r="T4" s="107" t="s">
        <v>17</v>
      </c>
      <c r="U4" s="107" t="s">
        <v>131</v>
      </c>
      <c r="V4" s="45"/>
      <c r="W4" s="45"/>
      <c r="X4" s="45"/>
      <c r="Y4" s="46"/>
    </row>
    <row r="5" spans="2:25" s="36" customFormat="1" ht="12.6" customHeight="1" x14ac:dyDescent="0.2">
      <c r="B5" s="293" t="s">
        <v>190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5"/>
      <c r="V5" s="45"/>
      <c r="W5" s="45"/>
      <c r="X5" s="45"/>
      <c r="Y5" s="46"/>
    </row>
    <row r="6" spans="2:25" s="36" customFormat="1" ht="12.95" customHeight="1" x14ac:dyDescent="0.2">
      <c r="B6" s="277" t="s">
        <v>125</v>
      </c>
      <c r="C6" s="278"/>
      <c r="D6" s="279"/>
      <c r="E6" s="150">
        <v>3583250717</v>
      </c>
      <c r="F6" s="150">
        <v>0</v>
      </c>
      <c r="G6" s="150">
        <v>1500000000</v>
      </c>
      <c r="H6" s="150">
        <f>300000000+47859000</f>
        <v>347859000</v>
      </c>
      <c r="I6" s="150">
        <f>3142300000+38000000+969814000+261000000</f>
        <v>4411114000</v>
      </c>
      <c r="J6" s="150">
        <v>0</v>
      </c>
      <c r="K6" s="150">
        <v>0</v>
      </c>
      <c r="L6" s="150">
        <v>0</v>
      </c>
      <c r="M6" s="150">
        <v>0</v>
      </c>
      <c r="N6" s="150">
        <v>0</v>
      </c>
      <c r="O6" s="150">
        <v>0</v>
      </c>
      <c r="P6" s="150">
        <v>0</v>
      </c>
      <c r="Q6" s="150">
        <f>74285714+896240840</f>
        <v>970526554</v>
      </c>
      <c r="R6" s="150">
        <v>0</v>
      </c>
      <c r="S6" s="150">
        <v>0</v>
      </c>
      <c r="T6" s="150">
        <v>0</v>
      </c>
      <c r="U6" s="150">
        <f>SUM(E6:T6)</f>
        <v>10812750271</v>
      </c>
      <c r="V6" s="45"/>
      <c r="W6" s="45"/>
      <c r="X6" s="45"/>
      <c r="Y6" s="46"/>
    </row>
    <row r="7" spans="2:25" s="36" customFormat="1" ht="12.95" customHeight="1" x14ac:dyDescent="0.2">
      <c r="B7" s="277" t="s">
        <v>126</v>
      </c>
      <c r="C7" s="278"/>
      <c r="D7" s="279"/>
      <c r="E7" s="150">
        <v>195117701.74000001</v>
      </c>
      <c r="F7" s="150">
        <v>0</v>
      </c>
      <c r="G7" s="150">
        <v>0</v>
      </c>
      <c r="H7" s="150">
        <v>0</v>
      </c>
      <c r="I7" s="150">
        <f>30764670.145</f>
        <v>30764670.145</v>
      </c>
      <c r="J7" s="150">
        <v>0</v>
      </c>
      <c r="K7" s="150">
        <v>0</v>
      </c>
      <c r="L7" s="150">
        <v>4763712760.9499998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f t="shared" ref="U7" si="0">SUM(E7:T7)</f>
        <v>4989595132.835</v>
      </c>
      <c r="V7" s="45"/>
      <c r="W7" s="45"/>
      <c r="X7" s="45"/>
      <c r="Y7" s="46"/>
    </row>
    <row r="8" spans="2:25" s="36" customFormat="1" ht="17.100000000000001" customHeight="1" x14ac:dyDescent="0.2">
      <c r="B8" s="280" t="s">
        <v>93</v>
      </c>
      <c r="C8" s="281"/>
      <c r="D8" s="282"/>
      <c r="E8" s="94">
        <f>E6+E7</f>
        <v>3778368418.7399998</v>
      </c>
      <c r="F8" s="94">
        <f t="shared" ref="F8:U8" si="1">F6+F7</f>
        <v>0</v>
      </c>
      <c r="G8" s="94">
        <f t="shared" si="1"/>
        <v>1500000000</v>
      </c>
      <c r="H8" s="94">
        <f t="shared" si="1"/>
        <v>347859000</v>
      </c>
      <c r="I8" s="94">
        <f t="shared" si="1"/>
        <v>4441878670.1450005</v>
      </c>
      <c r="J8" s="94">
        <f t="shared" si="1"/>
        <v>0</v>
      </c>
      <c r="K8" s="94">
        <f t="shared" si="1"/>
        <v>0</v>
      </c>
      <c r="L8" s="94">
        <f t="shared" si="1"/>
        <v>4763712760.9499998</v>
      </c>
      <c r="M8" s="94">
        <f t="shared" si="1"/>
        <v>0</v>
      </c>
      <c r="N8" s="94">
        <f t="shared" si="1"/>
        <v>0</v>
      </c>
      <c r="O8" s="94">
        <f t="shared" si="1"/>
        <v>0</v>
      </c>
      <c r="P8" s="94">
        <f t="shared" si="1"/>
        <v>0</v>
      </c>
      <c r="Q8" s="94">
        <f t="shared" si="1"/>
        <v>970526554</v>
      </c>
      <c r="R8" s="94">
        <f t="shared" si="1"/>
        <v>0</v>
      </c>
      <c r="S8" s="94">
        <f t="shared" si="1"/>
        <v>0</v>
      </c>
      <c r="T8" s="94">
        <f t="shared" si="1"/>
        <v>0</v>
      </c>
      <c r="U8" s="94">
        <f t="shared" si="1"/>
        <v>15802345403.834999</v>
      </c>
      <c r="V8" s="45"/>
      <c r="W8" s="45"/>
      <c r="X8" s="45"/>
      <c r="Y8" s="46"/>
    </row>
    <row r="9" spans="2:25" s="36" customFormat="1" ht="12.6" customHeight="1" x14ac:dyDescent="0.2">
      <c r="B9" s="293" t="s">
        <v>92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5"/>
      <c r="V9" s="45"/>
      <c r="W9" s="45"/>
      <c r="X9" s="45"/>
      <c r="Y9" s="46"/>
    </row>
    <row r="10" spans="2:25" s="36" customFormat="1" ht="12.95" customHeight="1" x14ac:dyDescent="0.2">
      <c r="B10" s="274" t="s">
        <v>127</v>
      </c>
      <c r="C10" s="275"/>
      <c r="D10" s="276"/>
      <c r="E10" s="150">
        <v>4339384714</v>
      </c>
      <c r="F10" s="150">
        <v>0</v>
      </c>
      <c r="G10" s="150">
        <v>0</v>
      </c>
      <c r="H10" s="150">
        <v>332232142</v>
      </c>
      <c r="I10" s="150">
        <v>3438466399.2300005</v>
      </c>
      <c r="J10" s="150">
        <v>0</v>
      </c>
      <c r="K10" s="150">
        <v>0</v>
      </c>
      <c r="L10" s="150">
        <v>158321102</v>
      </c>
      <c r="M10" s="150">
        <v>0</v>
      </c>
      <c r="N10" s="150">
        <v>0</v>
      </c>
      <c r="O10" s="150">
        <v>0</v>
      </c>
      <c r="P10" s="150">
        <v>0</v>
      </c>
      <c r="Q10" s="150">
        <v>970526554</v>
      </c>
      <c r="R10" s="150">
        <v>0</v>
      </c>
      <c r="S10" s="150">
        <v>0</v>
      </c>
      <c r="T10" s="150">
        <v>0</v>
      </c>
      <c r="U10" s="150">
        <f t="shared" ref="U10:U11" si="2">SUM(E10:T10)</f>
        <v>9238930911.2299995</v>
      </c>
      <c r="V10" s="45"/>
      <c r="W10" s="45"/>
      <c r="X10" s="45"/>
      <c r="Y10" s="46"/>
    </row>
    <row r="11" spans="2:25" s="36" customFormat="1" ht="12.95" customHeight="1" x14ac:dyDescent="0.2">
      <c r="B11" s="277" t="s">
        <v>128</v>
      </c>
      <c r="C11" s="278"/>
      <c r="D11" s="279"/>
      <c r="E11" s="150">
        <v>195117701.73999998</v>
      </c>
      <c r="F11" s="150">
        <v>0</v>
      </c>
      <c r="G11" s="150">
        <v>0</v>
      </c>
      <c r="H11" s="150">
        <v>0</v>
      </c>
      <c r="I11" s="150">
        <v>30764670</v>
      </c>
      <c r="J11" s="150">
        <v>0</v>
      </c>
      <c r="K11" s="150">
        <v>0</v>
      </c>
      <c r="L11" s="150">
        <v>4763712760.9499998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f t="shared" si="2"/>
        <v>4989595132.6899996</v>
      </c>
      <c r="V11" s="45"/>
      <c r="W11" s="45"/>
      <c r="X11" s="45"/>
      <c r="Y11" s="46"/>
    </row>
    <row r="12" spans="2:25" s="36" customFormat="1" ht="17.100000000000001" customHeight="1" x14ac:dyDescent="0.2">
      <c r="B12" s="280" t="s">
        <v>100</v>
      </c>
      <c r="C12" s="281"/>
      <c r="D12" s="282"/>
      <c r="E12" s="94">
        <f>E10+E11</f>
        <v>4534502415.7399998</v>
      </c>
      <c r="F12" s="94">
        <f t="shared" ref="F12:U12" si="3">F10+F11</f>
        <v>0</v>
      </c>
      <c r="G12" s="94">
        <f t="shared" si="3"/>
        <v>0</v>
      </c>
      <c r="H12" s="94">
        <f t="shared" si="3"/>
        <v>332232142</v>
      </c>
      <c r="I12" s="94">
        <f t="shared" si="3"/>
        <v>3469231069.2300005</v>
      </c>
      <c r="J12" s="94">
        <f t="shared" si="3"/>
        <v>0</v>
      </c>
      <c r="K12" s="94">
        <f t="shared" si="3"/>
        <v>0</v>
      </c>
      <c r="L12" s="94">
        <f t="shared" si="3"/>
        <v>4922033862.9499998</v>
      </c>
      <c r="M12" s="94">
        <f t="shared" si="3"/>
        <v>0</v>
      </c>
      <c r="N12" s="94">
        <f t="shared" si="3"/>
        <v>0</v>
      </c>
      <c r="O12" s="94">
        <f t="shared" si="3"/>
        <v>0</v>
      </c>
      <c r="P12" s="94">
        <f t="shared" si="3"/>
        <v>0</v>
      </c>
      <c r="Q12" s="94">
        <f t="shared" si="3"/>
        <v>970526554</v>
      </c>
      <c r="R12" s="94">
        <f t="shared" si="3"/>
        <v>0</v>
      </c>
      <c r="S12" s="94">
        <f t="shared" si="3"/>
        <v>0</v>
      </c>
      <c r="T12" s="94">
        <f t="shared" si="3"/>
        <v>0</v>
      </c>
      <c r="U12" s="94">
        <f t="shared" si="3"/>
        <v>14228526043.919998</v>
      </c>
      <c r="V12" s="45"/>
      <c r="W12" s="45"/>
      <c r="X12" s="45"/>
      <c r="Y12" s="46"/>
    </row>
    <row r="13" spans="2:25" s="36" customFormat="1" ht="12" x14ac:dyDescent="0.2">
      <c r="B13" s="40"/>
      <c r="C13" s="45"/>
      <c r="D13" s="96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  <c r="V13" s="45"/>
      <c r="W13" s="45"/>
      <c r="X13" s="45"/>
      <c r="Y13" s="46"/>
    </row>
    <row r="14" spans="2:25" s="36" customFormat="1" ht="40.5" hidden="1" x14ac:dyDescent="0.2">
      <c r="B14" s="40"/>
      <c r="C14" s="45"/>
      <c r="D14" s="96"/>
      <c r="E14" s="38" t="s">
        <v>80</v>
      </c>
      <c r="F14" s="38" t="s">
        <v>79</v>
      </c>
      <c r="G14" s="38" t="s">
        <v>81</v>
      </c>
      <c r="H14" s="38" t="s">
        <v>82</v>
      </c>
      <c r="I14" s="38" t="s">
        <v>83</v>
      </c>
      <c r="J14" s="38" t="s">
        <v>84</v>
      </c>
      <c r="K14" s="38" t="s">
        <v>85</v>
      </c>
      <c r="L14" s="38" t="s">
        <v>86</v>
      </c>
      <c r="M14" s="38" t="s">
        <v>87</v>
      </c>
      <c r="N14" s="38" t="s">
        <v>88</v>
      </c>
      <c r="O14" s="38" t="s">
        <v>89</v>
      </c>
      <c r="P14" s="38" t="s">
        <v>63</v>
      </c>
      <c r="Q14" s="38" t="s">
        <v>90</v>
      </c>
      <c r="R14" s="38" t="s">
        <v>91</v>
      </c>
      <c r="S14" s="38" t="s">
        <v>78</v>
      </c>
      <c r="T14" s="38" t="s">
        <v>17</v>
      </c>
      <c r="U14" s="45"/>
      <c r="V14" s="45"/>
      <c r="W14" s="45"/>
      <c r="X14" s="45"/>
      <c r="Y14" s="46"/>
    </row>
    <row r="15" spans="2:25" s="36" customFormat="1" ht="38.25" customHeight="1" x14ac:dyDescent="0.2">
      <c r="B15" s="145" t="s">
        <v>122</v>
      </c>
      <c r="C15" s="38" t="s">
        <v>191</v>
      </c>
      <c r="D15" s="117"/>
      <c r="E15" s="283" t="s">
        <v>241</v>
      </c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5"/>
      <c r="U15" s="116" t="s">
        <v>134</v>
      </c>
      <c r="V15" s="108"/>
      <c r="W15" s="38" t="s">
        <v>4</v>
      </c>
      <c r="X15" s="38" t="s">
        <v>129</v>
      </c>
      <c r="Y15" s="38" t="s">
        <v>130</v>
      </c>
    </row>
    <row r="16" spans="2:25" s="36" customFormat="1" ht="19.5" customHeight="1" x14ac:dyDescent="0.2">
      <c r="B16" s="306" t="s">
        <v>192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8"/>
    </row>
    <row r="17" spans="2:25" s="36" customFormat="1" ht="12.95" customHeight="1" x14ac:dyDescent="0.2">
      <c r="B17" s="90" t="s">
        <v>193</v>
      </c>
      <c r="C17" s="92">
        <f>+C18+C19+C20</f>
        <v>6295642207</v>
      </c>
      <c r="D17" s="113"/>
      <c r="E17" s="92">
        <f t="shared" ref="E17:G17" si="4">+E18+E19+E20</f>
        <v>3791588233</v>
      </c>
      <c r="F17" s="92">
        <f t="shared" si="4"/>
        <v>0</v>
      </c>
      <c r="G17" s="92">
        <f t="shared" si="4"/>
        <v>0</v>
      </c>
      <c r="H17" s="92">
        <f t="shared" ref="H17" si="5">+H18+H19+H20</f>
        <v>0</v>
      </c>
      <c r="I17" s="92">
        <f t="shared" ref="I17" si="6">+I18+I19+I20</f>
        <v>1982735738</v>
      </c>
      <c r="J17" s="92">
        <f t="shared" ref="J17" si="7">+J18+J19+J20</f>
        <v>0</v>
      </c>
      <c r="K17" s="92">
        <f t="shared" ref="K17" si="8">+K18+K19+K20</f>
        <v>0</v>
      </c>
      <c r="L17" s="92">
        <f t="shared" ref="L17" si="9">+L18+L19+L20</f>
        <v>0</v>
      </c>
      <c r="M17" s="92">
        <f t="shared" ref="M17" si="10">+M18+M19+M20</f>
        <v>0</v>
      </c>
      <c r="N17" s="92">
        <f t="shared" ref="N17" si="11">+N18+N19+N20</f>
        <v>0</v>
      </c>
      <c r="O17" s="92">
        <f t="shared" ref="O17" si="12">+O18+O19+O20</f>
        <v>0</v>
      </c>
      <c r="P17" s="92">
        <f t="shared" ref="P17" si="13">+P18+P19+P20</f>
        <v>0</v>
      </c>
      <c r="Q17" s="92">
        <f t="shared" ref="Q17" si="14">+Q18+Q19+Q20</f>
        <v>0</v>
      </c>
      <c r="R17" s="92">
        <f t="shared" ref="R17" si="15">+R18+R19+R20</f>
        <v>0</v>
      </c>
      <c r="S17" s="92">
        <f t="shared" ref="S17" si="16">+S18+S19+S20</f>
        <v>0</v>
      </c>
      <c r="T17" s="92">
        <f t="shared" ref="T17" si="17">+T18+T19+T20</f>
        <v>0</v>
      </c>
      <c r="U17" s="109">
        <f>+SUM(E17:T17)</f>
        <v>5774323971</v>
      </c>
      <c r="V17" s="108"/>
      <c r="W17" s="92">
        <f t="shared" ref="W17:X17" si="18">+W18+W19+W20</f>
        <v>0</v>
      </c>
      <c r="X17" s="92">
        <f t="shared" si="18"/>
        <v>221514212</v>
      </c>
      <c r="Y17" s="93">
        <f>+W17+X17</f>
        <v>221514212</v>
      </c>
    </row>
    <row r="18" spans="2:25" s="36" customFormat="1" ht="12.75" customHeight="1" x14ac:dyDescent="0.2">
      <c r="B18" s="89" t="s">
        <v>194</v>
      </c>
      <c r="C18" s="151">
        <v>761796250</v>
      </c>
      <c r="D18" s="113"/>
      <c r="E18" s="150">
        <v>656474238</v>
      </c>
      <c r="F18" s="150">
        <v>0</v>
      </c>
      <c r="G18" s="150">
        <v>0</v>
      </c>
      <c r="H18" s="150">
        <v>0</v>
      </c>
      <c r="I18" s="150">
        <v>62902844</v>
      </c>
      <c r="J18" s="150">
        <v>0</v>
      </c>
      <c r="K18" s="150">
        <v>0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09">
        <f t="shared" ref="U18:U24" si="19">+SUM(E18:T18)</f>
        <v>719377082</v>
      </c>
      <c r="V18" s="108"/>
      <c r="W18" s="150">
        <v>0</v>
      </c>
      <c r="X18" s="150">
        <v>0</v>
      </c>
      <c r="Y18" s="93">
        <f t="shared" ref="Y18:Y24" si="20">+W18+X18</f>
        <v>0</v>
      </c>
    </row>
    <row r="19" spans="2:25" s="36" customFormat="1" ht="12.95" customHeight="1" x14ac:dyDescent="0.2">
      <c r="B19" s="89" t="s">
        <v>195</v>
      </c>
      <c r="C19" s="151">
        <v>1589879750</v>
      </c>
      <c r="D19" s="113"/>
      <c r="E19" s="150">
        <v>1330116574</v>
      </c>
      <c r="F19" s="150">
        <v>0</v>
      </c>
      <c r="G19" s="150">
        <v>0</v>
      </c>
      <c r="H19" s="150">
        <v>0</v>
      </c>
      <c r="I19" s="150">
        <v>138356952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09">
        <f t="shared" si="19"/>
        <v>1468473526</v>
      </c>
      <c r="V19" s="108"/>
      <c r="W19" s="150">
        <v>0</v>
      </c>
      <c r="X19" s="150">
        <f>357964+28295+255688+449186+249732</f>
        <v>1340865</v>
      </c>
      <c r="Y19" s="93">
        <f t="shared" si="20"/>
        <v>1340865</v>
      </c>
    </row>
    <row r="20" spans="2:25" s="36" customFormat="1" ht="12.95" customHeight="1" x14ac:dyDescent="0.2">
      <c r="B20" s="89" t="s">
        <v>196</v>
      </c>
      <c r="C20" s="151">
        <v>3943966207</v>
      </c>
      <c r="D20" s="113"/>
      <c r="E20" s="150">
        <v>1804997421</v>
      </c>
      <c r="F20" s="150">
        <v>0</v>
      </c>
      <c r="G20" s="150">
        <v>0</v>
      </c>
      <c r="H20" s="150">
        <v>0</v>
      </c>
      <c r="I20" s="150">
        <v>1781475942</v>
      </c>
      <c r="J20" s="150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09">
        <f t="shared" si="19"/>
        <v>3586473363</v>
      </c>
      <c r="V20" s="108"/>
      <c r="W20" s="150">
        <v>0</v>
      </c>
      <c r="X20" s="150">
        <f>3880000+2210000+4000000+10000000+71771768+128311579</f>
        <v>220173347</v>
      </c>
      <c r="Y20" s="93">
        <f t="shared" si="20"/>
        <v>220173347</v>
      </c>
    </row>
    <row r="21" spans="2:25" s="36" customFormat="1" ht="12.95" customHeight="1" x14ac:dyDescent="0.2">
      <c r="B21" s="78" t="s">
        <v>197</v>
      </c>
      <c r="C21" s="151">
        <v>1170358793</v>
      </c>
      <c r="D21" s="113"/>
      <c r="E21" s="150">
        <v>174642379</v>
      </c>
      <c r="F21" s="150">
        <v>0</v>
      </c>
      <c r="G21" s="150">
        <v>0</v>
      </c>
      <c r="H21" s="150">
        <v>0</v>
      </c>
      <c r="I21" s="150">
        <v>865549910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09">
        <f t="shared" si="19"/>
        <v>1040192289</v>
      </c>
      <c r="V21" s="108"/>
      <c r="W21" s="150">
        <v>0</v>
      </c>
      <c r="X21" s="150">
        <v>49815889</v>
      </c>
      <c r="Y21" s="93">
        <f t="shared" si="20"/>
        <v>49815889</v>
      </c>
    </row>
    <row r="22" spans="2:25" s="36" customFormat="1" ht="12.95" customHeight="1" x14ac:dyDescent="0.2">
      <c r="B22" s="78" t="s">
        <v>198</v>
      </c>
      <c r="C22" s="151">
        <v>129700000</v>
      </c>
      <c r="D22" s="113"/>
      <c r="E22" s="150">
        <v>70652793</v>
      </c>
      <c r="F22" s="150">
        <v>0</v>
      </c>
      <c r="G22" s="150">
        <v>0</v>
      </c>
      <c r="H22" s="150">
        <v>0</v>
      </c>
      <c r="I22" s="150">
        <v>37499460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09">
        <f t="shared" si="19"/>
        <v>108152253</v>
      </c>
      <c r="V22" s="108"/>
      <c r="W22" s="150">
        <v>0</v>
      </c>
      <c r="X22" s="150">
        <v>22474395</v>
      </c>
      <c r="Y22" s="93">
        <f t="shared" si="20"/>
        <v>22474395</v>
      </c>
    </row>
    <row r="23" spans="2:25" s="36" customFormat="1" ht="12.95" customHeight="1" x14ac:dyDescent="0.2">
      <c r="B23" s="78" t="s">
        <v>199</v>
      </c>
      <c r="C23" s="151">
        <v>0</v>
      </c>
      <c r="D23" s="113"/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09">
        <f t="shared" si="19"/>
        <v>0</v>
      </c>
      <c r="V23" s="108"/>
      <c r="W23" s="150">
        <v>0</v>
      </c>
      <c r="X23" s="150">
        <v>0</v>
      </c>
      <c r="Y23" s="93">
        <f t="shared" si="20"/>
        <v>0</v>
      </c>
    </row>
    <row r="24" spans="2:25" s="36" customFormat="1" ht="12.95" customHeight="1" x14ac:dyDescent="0.2">
      <c r="B24" s="78" t="s">
        <v>200</v>
      </c>
      <c r="C24" s="151">
        <v>201032000</v>
      </c>
      <c r="D24" s="113"/>
      <c r="E24" s="150">
        <v>147176400</v>
      </c>
      <c r="F24" s="150">
        <v>0</v>
      </c>
      <c r="G24" s="150">
        <v>0</v>
      </c>
      <c r="H24" s="150">
        <v>0</v>
      </c>
      <c r="I24" s="150">
        <v>26901437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09">
        <f t="shared" si="19"/>
        <v>174077837</v>
      </c>
      <c r="V24" s="108"/>
      <c r="W24" s="150">
        <v>0</v>
      </c>
      <c r="X24" s="150">
        <v>149541504</v>
      </c>
      <c r="Y24" s="93">
        <f t="shared" si="20"/>
        <v>149541504</v>
      </c>
    </row>
    <row r="25" spans="2:25" s="36" customFormat="1" ht="17.100000000000001" customHeight="1" x14ac:dyDescent="0.2">
      <c r="B25" s="111" t="s">
        <v>201</v>
      </c>
      <c r="C25" s="94">
        <f>+C17+C21+C22+C23+C24</f>
        <v>7796733000</v>
      </c>
      <c r="D25" s="114"/>
      <c r="E25" s="94">
        <f t="shared" ref="E25:U25" si="21">+E17+E21+E22+E23+E24</f>
        <v>4184059805</v>
      </c>
      <c r="F25" s="110">
        <f t="shared" si="21"/>
        <v>0</v>
      </c>
      <c r="G25" s="94">
        <f t="shared" si="21"/>
        <v>0</v>
      </c>
      <c r="H25" s="94">
        <f t="shared" si="21"/>
        <v>0</v>
      </c>
      <c r="I25" s="94">
        <f t="shared" si="21"/>
        <v>2912686545</v>
      </c>
      <c r="J25" s="94">
        <f t="shared" si="21"/>
        <v>0</v>
      </c>
      <c r="K25" s="94">
        <f t="shared" si="21"/>
        <v>0</v>
      </c>
      <c r="L25" s="94">
        <f t="shared" si="21"/>
        <v>0</v>
      </c>
      <c r="M25" s="94">
        <f t="shared" si="21"/>
        <v>0</v>
      </c>
      <c r="N25" s="94">
        <f t="shared" si="21"/>
        <v>0</v>
      </c>
      <c r="O25" s="94">
        <f t="shared" si="21"/>
        <v>0</v>
      </c>
      <c r="P25" s="94">
        <f t="shared" si="21"/>
        <v>0</v>
      </c>
      <c r="Q25" s="94">
        <f t="shared" si="21"/>
        <v>0</v>
      </c>
      <c r="R25" s="94">
        <f t="shared" si="21"/>
        <v>0</v>
      </c>
      <c r="S25" s="94">
        <f t="shared" si="21"/>
        <v>0</v>
      </c>
      <c r="T25" s="94">
        <f t="shared" si="21"/>
        <v>0</v>
      </c>
      <c r="U25" s="94">
        <f t="shared" si="21"/>
        <v>7096746350</v>
      </c>
      <c r="V25" s="108"/>
      <c r="W25" s="94">
        <f>+W17+W21+W22+W23+W24</f>
        <v>0</v>
      </c>
      <c r="X25" s="94">
        <f>+X17+X21+X22+X23+X24</f>
        <v>443346000</v>
      </c>
      <c r="Y25" s="94">
        <f>+W25+X25</f>
        <v>443346000</v>
      </c>
    </row>
    <row r="26" spans="2:25" s="36" customFormat="1" ht="19.5" customHeight="1" x14ac:dyDescent="0.2">
      <c r="B26" s="306" t="s">
        <v>202</v>
      </c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8"/>
    </row>
    <row r="27" spans="2:25" s="36" customFormat="1" ht="12.95" customHeight="1" x14ac:dyDescent="0.2">
      <c r="B27" s="78" t="s">
        <v>203</v>
      </c>
      <c r="C27" s="151">
        <v>0</v>
      </c>
      <c r="D27" s="152"/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93">
        <f>SUM(E27:T27)</f>
        <v>0</v>
      </c>
      <c r="V27" s="108"/>
      <c r="W27" s="150">
        <v>0</v>
      </c>
      <c r="X27" s="150">
        <v>0</v>
      </c>
      <c r="Y27" s="93">
        <f t="shared" ref="Y27:Y32" si="22">+W27+X27</f>
        <v>0</v>
      </c>
    </row>
    <row r="28" spans="2:25" s="36" customFormat="1" ht="12.95" customHeight="1" x14ac:dyDescent="0.2">
      <c r="B28" s="78" t="s">
        <v>204</v>
      </c>
      <c r="C28" s="151">
        <v>150000000</v>
      </c>
      <c r="D28" s="152"/>
      <c r="E28" s="150">
        <v>0</v>
      </c>
      <c r="F28" s="150">
        <v>0</v>
      </c>
      <c r="G28" s="150">
        <v>0</v>
      </c>
      <c r="H28" s="150">
        <v>0</v>
      </c>
      <c r="I28" s="150">
        <v>97808112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93">
        <f t="shared" ref="U28:U32" si="23">SUM(E28:T28)</f>
        <v>97808112</v>
      </c>
      <c r="V28" s="108"/>
      <c r="W28" s="150">
        <v>0</v>
      </c>
      <c r="X28" s="150">
        <v>4338798</v>
      </c>
      <c r="Y28" s="93">
        <f t="shared" si="22"/>
        <v>4338798</v>
      </c>
    </row>
    <row r="29" spans="2:25" s="36" customFormat="1" ht="12.95" customHeight="1" x14ac:dyDescent="0.2">
      <c r="B29" s="78" t="s">
        <v>205</v>
      </c>
      <c r="C29" s="151">
        <v>4821950133</v>
      </c>
      <c r="D29" s="152"/>
      <c r="E29" s="150">
        <v>32593564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4763416548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93">
        <f t="shared" si="23"/>
        <v>4796010112</v>
      </c>
      <c r="V29" s="108"/>
      <c r="W29" s="150">
        <v>4771510112</v>
      </c>
      <c r="X29" s="150">
        <v>0</v>
      </c>
      <c r="Y29" s="93">
        <f t="shared" si="22"/>
        <v>4771510112</v>
      </c>
    </row>
    <row r="30" spans="2:25" s="36" customFormat="1" ht="12.95" customHeight="1" x14ac:dyDescent="0.2">
      <c r="B30" s="78" t="s">
        <v>206</v>
      </c>
      <c r="C30" s="151">
        <v>0</v>
      </c>
      <c r="D30" s="152"/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93">
        <f t="shared" si="23"/>
        <v>0</v>
      </c>
      <c r="V30" s="108"/>
      <c r="W30" s="150">
        <v>0</v>
      </c>
      <c r="X30" s="150">
        <v>0</v>
      </c>
      <c r="Y30" s="93">
        <f t="shared" si="22"/>
        <v>0</v>
      </c>
    </row>
    <row r="31" spans="2:25" s="36" customFormat="1" ht="12.95" customHeight="1" x14ac:dyDescent="0.2">
      <c r="B31" s="78" t="s">
        <v>207</v>
      </c>
      <c r="C31" s="151">
        <v>0</v>
      </c>
      <c r="D31" s="152"/>
      <c r="E31" s="150">
        <v>0</v>
      </c>
      <c r="F31" s="150">
        <v>0</v>
      </c>
      <c r="G31" s="150">
        <v>0</v>
      </c>
      <c r="H31" s="150">
        <v>0</v>
      </c>
      <c r="I31" s="150">
        <v>0</v>
      </c>
      <c r="J31" s="150">
        <v>0</v>
      </c>
      <c r="K31" s="150">
        <v>0</v>
      </c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93">
        <f t="shared" si="23"/>
        <v>0</v>
      </c>
      <c r="V31" s="108"/>
      <c r="W31" s="150">
        <v>0</v>
      </c>
      <c r="X31" s="150">
        <v>0</v>
      </c>
      <c r="Y31" s="93">
        <f t="shared" si="22"/>
        <v>0</v>
      </c>
    </row>
    <row r="32" spans="2:25" s="36" customFormat="1" ht="12.95" customHeight="1" x14ac:dyDescent="0.2">
      <c r="B32" s="78" t="s">
        <v>208</v>
      </c>
      <c r="C32" s="151">
        <f>12000000+20000000+35000000+14000000+280631717+50000000+1493895000+5000000+74285714+896240840+47859000+50750000+54000000</f>
        <v>3033662271</v>
      </c>
      <c r="D32" s="152"/>
      <c r="E32" s="150">
        <f>469984278+46636550</f>
        <v>516620828</v>
      </c>
      <c r="F32" s="150">
        <v>0</v>
      </c>
      <c r="G32" s="150">
        <v>0</v>
      </c>
      <c r="H32" s="150">
        <f>323261850</f>
        <v>323261850</v>
      </c>
      <c r="I32" s="150">
        <f>11950000+13176802+33011667+13763000+53327704+47221651+579016390</f>
        <v>751467214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f>74285714+896240840</f>
        <v>970526554</v>
      </c>
      <c r="R32" s="150">
        <v>0</v>
      </c>
      <c r="S32" s="150">
        <v>0</v>
      </c>
      <c r="T32" s="150">
        <v>0</v>
      </c>
      <c r="U32" s="93">
        <f t="shared" si="23"/>
        <v>2561876446</v>
      </c>
      <c r="V32" s="108"/>
      <c r="W32" s="150">
        <v>0</v>
      </c>
      <c r="X32" s="150">
        <f>50468798-4338798</f>
        <v>46130000</v>
      </c>
      <c r="Y32" s="93">
        <f t="shared" si="22"/>
        <v>46130000</v>
      </c>
    </row>
    <row r="33" spans="2:25" s="36" customFormat="1" ht="17.100000000000001" customHeight="1" x14ac:dyDescent="0.2">
      <c r="B33" s="111" t="s">
        <v>209</v>
      </c>
      <c r="C33" s="94">
        <f>+SUM(C27:C32)</f>
        <v>8005612404</v>
      </c>
      <c r="D33" s="114"/>
      <c r="E33" s="94">
        <f t="shared" ref="E33:U33" si="24">+SUM(E27:E32)</f>
        <v>549214392</v>
      </c>
      <c r="F33" s="110">
        <f t="shared" si="24"/>
        <v>0</v>
      </c>
      <c r="G33" s="94">
        <f t="shared" si="24"/>
        <v>0</v>
      </c>
      <c r="H33" s="94">
        <f t="shared" si="24"/>
        <v>323261850</v>
      </c>
      <c r="I33" s="94">
        <f t="shared" si="24"/>
        <v>849275326</v>
      </c>
      <c r="J33" s="94">
        <f t="shared" si="24"/>
        <v>0</v>
      </c>
      <c r="K33" s="94">
        <f t="shared" si="24"/>
        <v>0</v>
      </c>
      <c r="L33" s="94">
        <f t="shared" si="24"/>
        <v>4763416548</v>
      </c>
      <c r="M33" s="94">
        <f t="shared" si="24"/>
        <v>0</v>
      </c>
      <c r="N33" s="94">
        <f t="shared" si="24"/>
        <v>0</v>
      </c>
      <c r="O33" s="94">
        <f t="shared" si="24"/>
        <v>0</v>
      </c>
      <c r="P33" s="94">
        <f t="shared" si="24"/>
        <v>0</v>
      </c>
      <c r="Q33" s="94">
        <f t="shared" si="24"/>
        <v>970526554</v>
      </c>
      <c r="R33" s="94">
        <f t="shared" si="24"/>
        <v>0</v>
      </c>
      <c r="S33" s="94">
        <f t="shared" si="24"/>
        <v>0</v>
      </c>
      <c r="T33" s="94">
        <f t="shared" si="24"/>
        <v>0</v>
      </c>
      <c r="U33" s="94">
        <f t="shared" si="24"/>
        <v>7455694670</v>
      </c>
      <c r="V33" s="108"/>
      <c r="W33" s="94">
        <f>+SUM(W27:W32)</f>
        <v>4771510112</v>
      </c>
      <c r="X33" s="94">
        <f>+SUM(X27:X32)</f>
        <v>50468798</v>
      </c>
      <c r="Y33" s="94">
        <f>+SUM(Y27:Y32)</f>
        <v>4821978910</v>
      </c>
    </row>
    <row r="34" spans="2:25" s="36" customFormat="1" ht="19.5" customHeight="1" x14ac:dyDescent="0.2">
      <c r="B34" s="306" t="s">
        <v>210</v>
      </c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8"/>
    </row>
    <row r="35" spans="2:25" s="36" customFormat="1" ht="12.95" customHeight="1" x14ac:dyDescent="0.2">
      <c r="B35" s="78" t="s">
        <v>211</v>
      </c>
      <c r="C35" s="151">
        <v>0</v>
      </c>
      <c r="D35" s="152">
        <v>1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93">
        <f>SUM(E35:T35)</f>
        <v>0</v>
      </c>
      <c r="V35" s="108"/>
      <c r="W35" s="150">
        <v>0</v>
      </c>
      <c r="X35" s="150">
        <v>0</v>
      </c>
      <c r="Y35" s="93">
        <f>+W35+X35</f>
        <v>0</v>
      </c>
    </row>
    <row r="36" spans="2:25" s="36" customFormat="1" ht="17.100000000000001" customHeight="1" x14ac:dyDescent="0.2">
      <c r="B36" s="111" t="s">
        <v>212</v>
      </c>
      <c r="C36" s="94">
        <f>+C35</f>
        <v>0</v>
      </c>
      <c r="D36" s="114"/>
      <c r="E36" s="94">
        <f t="shared" ref="E36:T36" si="25">+E35</f>
        <v>0</v>
      </c>
      <c r="F36" s="110">
        <f t="shared" si="25"/>
        <v>0</v>
      </c>
      <c r="G36" s="94">
        <f t="shared" si="25"/>
        <v>0</v>
      </c>
      <c r="H36" s="94">
        <f t="shared" si="25"/>
        <v>0</v>
      </c>
      <c r="I36" s="94">
        <f t="shared" si="25"/>
        <v>0</v>
      </c>
      <c r="J36" s="94">
        <f t="shared" si="25"/>
        <v>0</v>
      </c>
      <c r="K36" s="94">
        <f t="shared" si="25"/>
        <v>0</v>
      </c>
      <c r="L36" s="94">
        <f t="shared" si="25"/>
        <v>0</v>
      </c>
      <c r="M36" s="94">
        <f t="shared" si="25"/>
        <v>0</v>
      </c>
      <c r="N36" s="94">
        <f t="shared" si="25"/>
        <v>0</v>
      </c>
      <c r="O36" s="94">
        <f t="shared" si="25"/>
        <v>0</v>
      </c>
      <c r="P36" s="94">
        <f t="shared" si="25"/>
        <v>0</v>
      </c>
      <c r="Q36" s="94">
        <f t="shared" si="25"/>
        <v>0</v>
      </c>
      <c r="R36" s="94">
        <f t="shared" si="25"/>
        <v>0</v>
      </c>
      <c r="S36" s="94">
        <f t="shared" si="25"/>
        <v>0</v>
      </c>
      <c r="T36" s="94">
        <f t="shared" si="25"/>
        <v>0</v>
      </c>
      <c r="U36" s="94">
        <f>+U35</f>
        <v>0</v>
      </c>
      <c r="V36" s="108"/>
      <c r="W36" s="94">
        <f>+W35</f>
        <v>0</v>
      </c>
      <c r="X36" s="94">
        <f>+X35</f>
        <v>0</v>
      </c>
      <c r="Y36" s="94">
        <f>+W36+X36</f>
        <v>0</v>
      </c>
    </row>
    <row r="37" spans="2:25" s="36" customFormat="1" ht="17.100000000000001" customHeight="1" x14ac:dyDescent="0.2">
      <c r="B37" s="112" t="s">
        <v>20</v>
      </c>
      <c r="C37" s="91">
        <f>+C25+C33+C36</f>
        <v>15802345404</v>
      </c>
      <c r="D37" s="115"/>
      <c r="E37" s="91">
        <f t="shared" ref="E37:Y37" si="26">+E25+E33+E36</f>
        <v>4733274197</v>
      </c>
      <c r="F37" s="91">
        <f t="shared" si="26"/>
        <v>0</v>
      </c>
      <c r="G37" s="91">
        <f t="shared" si="26"/>
        <v>0</v>
      </c>
      <c r="H37" s="91">
        <f t="shared" si="26"/>
        <v>323261850</v>
      </c>
      <c r="I37" s="91">
        <f t="shared" si="26"/>
        <v>3761961871</v>
      </c>
      <c r="J37" s="91">
        <f t="shared" si="26"/>
        <v>0</v>
      </c>
      <c r="K37" s="91">
        <f t="shared" si="26"/>
        <v>0</v>
      </c>
      <c r="L37" s="91">
        <f t="shared" si="26"/>
        <v>4763416548</v>
      </c>
      <c r="M37" s="91">
        <f t="shared" si="26"/>
        <v>0</v>
      </c>
      <c r="N37" s="91">
        <f t="shared" si="26"/>
        <v>0</v>
      </c>
      <c r="O37" s="91">
        <f t="shared" si="26"/>
        <v>0</v>
      </c>
      <c r="P37" s="91">
        <f t="shared" si="26"/>
        <v>0</v>
      </c>
      <c r="Q37" s="91">
        <f t="shared" si="26"/>
        <v>970526554</v>
      </c>
      <c r="R37" s="91">
        <f t="shared" si="26"/>
        <v>0</v>
      </c>
      <c r="S37" s="91">
        <f t="shared" si="26"/>
        <v>0</v>
      </c>
      <c r="T37" s="91">
        <f t="shared" si="26"/>
        <v>0</v>
      </c>
      <c r="U37" s="91">
        <f t="shared" si="26"/>
        <v>14552441020</v>
      </c>
      <c r="V37" s="91">
        <f t="shared" si="26"/>
        <v>0</v>
      </c>
      <c r="W37" s="91">
        <f t="shared" si="26"/>
        <v>4771510112</v>
      </c>
      <c r="X37" s="91">
        <f t="shared" si="26"/>
        <v>493814798</v>
      </c>
      <c r="Y37" s="91">
        <f t="shared" si="26"/>
        <v>5265324910</v>
      </c>
    </row>
    <row r="38" spans="2:25" s="36" customFormat="1" ht="12" x14ac:dyDescent="0.2">
      <c r="B38" s="40"/>
      <c r="C38" s="45"/>
      <c r="D38" s="96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5"/>
      <c r="V38" s="45"/>
      <c r="W38" s="45"/>
      <c r="X38" s="45"/>
      <c r="Y38" s="46"/>
    </row>
    <row r="39" spans="2:25" s="232" customFormat="1" ht="14.25" x14ac:dyDescent="0.2">
      <c r="B39" s="226" t="s">
        <v>267</v>
      </c>
      <c r="C39" s="227">
        <f>+U8-C37</f>
        <v>-0.16500091552734375</v>
      </c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30"/>
      <c r="V39" s="230"/>
      <c r="W39" s="230"/>
      <c r="X39" s="230"/>
      <c r="Y39" s="231"/>
    </row>
    <row r="40" spans="2:25" s="36" customFormat="1" ht="12" x14ac:dyDescent="0.2">
      <c r="B40" s="40"/>
      <c r="C40" s="45"/>
      <c r="D40" s="96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1"/>
      <c r="V40" s="45"/>
      <c r="W40" s="45"/>
      <c r="X40" s="45"/>
      <c r="Y40" s="46"/>
    </row>
    <row r="41" spans="2:25" s="36" customFormat="1" ht="12" x14ac:dyDescent="0.2">
      <c r="B41" s="135" t="s">
        <v>180</v>
      </c>
      <c r="C41" s="136"/>
      <c r="D41" s="137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6"/>
      <c r="V41" s="136"/>
      <c r="W41" s="136"/>
      <c r="X41" s="136"/>
      <c r="Y41" s="139"/>
    </row>
    <row r="42" spans="2:25" s="36" customFormat="1" ht="12" x14ac:dyDescent="0.2">
      <c r="B42" s="300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2"/>
    </row>
    <row r="43" spans="2:25" s="36" customFormat="1" ht="12" x14ac:dyDescent="0.2">
      <c r="B43" s="300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2"/>
    </row>
    <row r="44" spans="2:25" s="36" customFormat="1" ht="12" x14ac:dyDescent="0.2">
      <c r="B44" s="300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2"/>
    </row>
    <row r="45" spans="2:25" s="36" customFormat="1" ht="12" x14ac:dyDescent="0.2">
      <c r="B45" s="300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2"/>
    </row>
    <row r="46" spans="2:25" s="36" customFormat="1" ht="12" x14ac:dyDescent="0.2">
      <c r="B46" s="300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2"/>
    </row>
    <row r="47" spans="2:25" s="36" customFormat="1" ht="12" x14ac:dyDescent="0.2">
      <c r="B47" s="300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2"/>
    </row>
    <row r="48" spans="2:25" s="36" customFormat="1" ht="12" x14ac:dyDescent="0.2">
      <c r="B48" s="300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2"/>
    </row>
    <row r="49" spans="2:25" s="36" customFormat="1" ht="12" x14ac:dyDescent="0.2">
      <c r="B49" s="300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2"/>
    </row>
    <row r="50" spans="2:25" s="36" customFormat="1" ht="12" x14ac:dyDescent="0.2">
      <c r="B50" s="300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2"/>
    </row>
    <row r="51" spans="2:25" s="36" customFormat="1" ht="12" x14ac:dyDescent="0.2">
      <c r="B51" s="300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2"/>
    </row>
    <row r="52" spans="2:25" s="36" customFormat="1" ht="12" x14ac:dyDescent="0.2">
      <c r="B52" s="300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2"/>
    </row>
    <row r="53" spans="2:25" s="36" customFormat="1" ht="12" x14ac:dyDescent="0.2">
      <c r="B53" s="300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2"/>
    </row>
    <row r="54" spans="2:25" s="36" customFormat="1" ht="12" x14ac:dyDescent="0.2">
      <c r="B54" s="303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5"/>
    </row>
    <row r="55" spans="2:25" s="36" customFormat="1" ht="12" x14ac:dyDescent="0.2"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2:25" s="36" customFormat="1" ht="12" x14ac:dyDescent="0.2">
      <c r="B56" s="142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4"/>
    </row>
    <row r="57" spans="2:25" s="36" customFormat="1" ht="12" x14ac:dyDescent="0.2">
      <c r="B57" s="40" t="s">
        <v>94</v>
      </c>
      <c r="C57" s="45"/>
      <c r="D57" s="96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5"/>
      <c r="V57" s="45"/>
      <c r="W57" s="45"/>
      <c r="X57" s="45"/>
      <c r="Y57" s="46"/>
    </row>
    <row r="58" spans="2:25" s="36" customFormat="1" ht="12" x14ac:dyDescent="0.2">
      <c r="B58" s="40"/>
      <c r="C58" s="45"/>
      <c r="D58" s="96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1"/>
      <c r="V58" s="45"/>
      <c r="W58" s="45"/>
      <c r="X58" s="45"/>
      <c r="Y58" s="46"/>
    </row>
    <row r="59" spans="2:25" s="36" customFormat="1" ht="12" x14ac:dyDescent="0.2">
      <c r="B59" s="40"/>
      <c r="C59" s="45"/>
      <c r="D59" s="96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5"/>
      <c r="W59" s="45"/>
      <c r="X59" s="45"/>
      <c r="Y59" s="46"/>
    </row>
    <row r="60" spans="2:25" s="36" customFormat="1" ht="12" x14ac:dyDescent="0.2">
      <c r="B60" s="40"/>
      <c r="C60" s="45"/>
      <c r="D60" s="96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5"/>
      <c r="W60" s="45"/>
      <c r="X60" s="45"/>
      <c r="Y60" s="46"/>
    </row>
    <row r="61" spans="2:25" s="36" customFormat="1" ht="12" x14ac:dyDescent="0.2">
      <c r="B61" s="40"/>
      <c r="C61" s="45"/>
      <c r="D61" s="96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5"/>
      <c r="W61" s="45"/>
      <c r="X61" s="45"/>
      <c r="Y61" s="46"/>
    </row>
    <row r="62" spans="2:25" s="36" customFormat="1" ht="12" x14ac:dyDescent="0.2">
      <c r="B62" s="40"/>
      <c r="C62" s="45"/>
      <c r="D62" s="96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5"/>
      <c r="W62" s="45"/>
      <c r="X62" s="45"/>
      <c r="Y62" s="46"/>
    </row>
    <row r="63" spans="2:25" s="36" customFormat="1" thickBot="1" x14ac:dyDescent="0.25">
      <c r="B63" s="44"/>
      <c r="C63" s="45"/>
      <c r="D63" s="96"/>
      <c r="E63" s="238"/>
      <c r="F63" s="238"/>
      <c r="G63" s="238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3"/>
      <c r="V63" s="45"/>
      <c r="W63" s="45"/>
      <c r="X63" s="45"/>
      <c r="Y63" s="46"/>
    </row>
    <row r="64" spans="2:25" x14ac:dyDescent="0.2">
      <c r="B64" s="26"/>
      <c r="C64" s="5"/>
      <c r="D64" s="1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3"/>
      <c r="V64" s="45"/>
      <c r="W64" s="5"/>
      <c r="X64" s="5"/>
      <c r="Y64" s="29"/>
    </row>
    <row r="65" spans="2:25" x14ac:dyDescent="0.2">
      <c r="B65" s="47" t="s">
        <v>68</v>
      </c>
      <c r="C65" s="255"/>
      <c r="D65" s="257"/>
      <c r="E65" s="255" t="s">
        <v>68</v>
      </c>
      <c r="F65" s="45"/>
      <c r="G65" s="4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3"/>
      <c r="V65" s="45"/>
      <c r="W65" s="5"/>
      <c r="X65" s="5"/>
      <c r="Y65" s="29"/>
    </row>
    <row r="66" spans="2:25" x14ac:dyDescent="0.2">
      <c r="B66" s="250" t="s">
        <v>274</v>
      </c>
      <c r="C66" s="255"/>
      <c r="D66" s="257"/>
      <c r="E66" s="299" t="s">
        <v>276</v>
      </c>
      <c r="F66" s="299"/>
      <c r="G66" s="299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29"/>
    </row>
    <row r="67" spans="2:25" x14ac:dyDescent="0.2">
      <c r="B67" s="250" t="s">
        <v>275</v>
      </c>
      <c r="C67" s="255"/>
      <c r="D67" s="257"/>
      <c r="E67" s="299" t="s">
        <v>277</v>
      </c>
      <c r="F67" s="299"/>
      <c r="G67" s="299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29"/>
    </row>
    <row r="68" spans="2:25" x14ac:dyDescent="0.2">
      <c r="B68" s="34"/>
      <c r="C68" s="249">
        <v>43606</v>
      </c>
      <c r="D68" s="1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29"/>
    </row>
    <row r="69" spans="2:25" s="36" customFormat="1" ht="12" x14ac:dyDescent="0.2">
      <c r="B69" s="49" t="s">
        <v>71</v>
      </c>
      <c r="C69" s="50" t="s">
        <v>70</v>
      </c>
      <c r="D69" s="9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51"/>
    </row>
  </sheetData>
  <sheetProtection password="9690" sheet="1" objects="1" scenarios="1"/>
  <mergeCells count="19">
    <mergeCell ref="E66:G66"/>
    <mergeCell ref="E67:G67"/>
    <mergeCell ref="B42:Y54"/>
    <mergeCell ref="B16:Y16"/>
    <mergeCell ref="B26:Y26"/>
    <mergeCell ref="B34:Y34"/>
    <mergeCell ref="B10:D10"/>
    <mergeCell ref="B11:D11"/>
    <mergeCell ref="B12:D12"/>
    <mergeCell ref="E15:T15"/>
    <mergeCell ref="B2:Y2"/>
    <mergeCell ref="B3:D3"/>
    <mergeCell ref="E3:Y3"/>
    <mergeCell ref="B9:U9"/>
    <mergeCell ref="B4:D4"/>
    <mergeCell ref="B6:D6"/>
    <mergeCell ref="B7:D7"/>
    <mergeCell ref="B8:D8"/>
    <mergeCell ref="B5:U5"/>
  </mergeCells>
  <printOptions horizontalCentered="1"/>
  <pageMargins left="0" right="0" top="0.15748031496062992" bottom="0.15748031496062992" header="0" footer="0.11811023622047245"/>
  <pageSetup scale="69" orientation="landscape" r:id="rId1"/>
  <headerFooter>
    <oddFooter>&amp;R&amp;P  de  &amp;N</oddFooter>
  </headerFooter>
  <ignoredErrors>
    <ignoredError sqref="U17 U32 U35 U27:U29" formulaRange="1"/>
    <ignoredError sqref="U6:U7 U10:U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0"/>
  <sheetViews>
    <sheetView showGridLines="0" zoomScaleNormal="100" workbookViewId="0">
      <pane xSplit="2" ySplit="4" topLeftCell="O14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baseColWidth="10" defaultRowHeight="12.75" x14ac:dyDescent="0.2"/>
  <cols>
    <col min="1" max="1" width="1.7109375" customWidth="1"/>
    <col min="2" max="2" width="73.42578125" customWidth="1"/>
    <col min="3" max="18" width="19.7109375" customWidth="1"/>
    <col min="19" max="19" width="19.7109375" style="122" customWidth="1"/>
  </cols>
  <sheetData>
    <row r="1" spans="2:19" ht="6.75" customHeight="1" x14ac:dyDescent="0.2"/>
    <row r="2" spans="2:19" ht="50.25" customHeight="1" x14ac:dyDescent="0.2">
      <c r="B2" s="286" t="s">
        <v>172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8"/>
    </row>
    <row r="3" spans="2:19" ht="21" customHeight="1" x14ac:dyDescent="0.2">
      <c r="B3" s="189" t="s">
        <v>72</v>
      </c>
      <c r="C3" s="291" t="s">
        <v>278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190"/>
    </row>
    <row r="4" spans="2:19" s="36" customFormat="1" ht="40.5" x14ac:dyDescent="0.2">
      <c r="B4" s="37" t="s">
        <v>16</v>
      </c>
      <c r="C4" s="38" t="s">
        <v>80</v>
      </c>
      <c r="D4" s="38" t="s">
        <v>79</v>
      </c>
      <c r="E4" s="38" t="s">
        <v>81</v>
      </c>
      <c r="F4" s="38" t="s">
        <v>82</v>
      </c>
      <c r="G4" s="38" t="s">
        <v>83</v>
      </c>
      <c r="H4" s="38" t="s">
        <v>84</v>
      </c>
      <c r="I4" s="38" t="s">
        <v>85</v>
      </c>
      <c r="J4" s="38" t="s">
        <v>86</v>
      </c>
      <c r="K4" s="38" t="s">
        <v>87</v>
      </c>
      <c r="L4" s="38" t="s">
        <v>242</v>
      </c>
      <c r="M4" s="38" t="s">
        <v>89</v>
      </c>
      <c r="N4" s="38" t="s">
        <v>63</v>
      </c>
      <c r="O4" s="38" t="s">
        <v>90</v>
      </c>
      <c r="P4" s="38" t="s">
        <v>91</v>
      </c>
      <c r="Q4" s="38" t="s">
        <v>78</v>
      </c>
      <c r="R4" s="38" t="s">
        <v>17</v>
      </c>
      <c r="S4" s="38" t="s">
        <v>3</v>
      </c>
    </row>
    <row r="5" spans="2:19" s="36" customFormat="1" ht="19.5" customHeight="1" x14ac:dyDescent="0.2">
      <c r="B5" s="52" t="s">
        <v>95</v>
      </c>
      <c r="C5" s="153">
        <v>237835528</v>
      </c>
      <c r="D5" s="153">
        <v>0</v>
      </c>
      <c r="E5" s="153"/>
      <c r="F5" s="153">
        <v>0</v>
      </c>
      <c r="G5" s="153">
        <v>2730071</v>
      </c>
      <c r="H5" s="153">
        <v>0</v>
      </c>
      <c r="I5" s="153">
        <v>0</v>
      </c>
      <c r="J5" s="153">
        <v>35628200</v>
      </c>
      <c r="K5" s="153">
        <v>0</v>
      </c>
      <c r="L5" s="153">
        <v>0</v>
      </c>
      <c r="M5" s="153">
        <v>0</v>
      </c>
      <c r="N5" s="153">
        <v>0</v>
      </c>
      <c r="O5" s="153"/>
      <c r="P5" s="153">
        <v>0</v>
      </c>
      <c r="Q5" s="153">
        <v>0</v>
      </c>
      <c r="R5" s="153">
        <v>0</v>
      </c>
      <c r="S5" s="119">
        <f>SUM(C5:R5)</f>
        <v>276193799</v>
      </c>
    </row>
    <row r="6" spans="2:19" s="36" customFormat="1" ht="19.5" customHeight="1" x14ac:dyDescent="0.2">
      <c r="B6" s="52" t="s">
        <v>92</v>
      </c>
      <c r="C6" s="118">
        <f>+C7+C8+C9</f>
        <v>4534502416</v>
      </c>
      <c r="D6" s="118">
        <f t="shared" ref="D6:R6" si="0">+D7+D8+D9</f>
        <v>0</v>
      </c>
      <c r="E6" s="118">
        <f t="shared" si="0"/>
        <v>0</v>
      </c>
      <c r="F6" s="118">
        <f t="shared" si="0"/>
        <v>332232142</v>
      </c>
      <c r="G6" s="118">
        <f t="shared" si="0"/>
        <v>3469231069.2300005</v>
      </c>
      <c r="H6" s="118">
        <f t="shared" si="0"/>
        <v>0</v>
      </c>
      <c r="I6" s="118">
        <f t="shared" si="0"/>
        <v>0</v>
      </c>
      <c r="J6" s="118">
        <f t="shared" si="0"/>
        <v>4922033863</v>
      </c>
      <c r="K6" s="118">
        <f t="shared" si="0"/>
        <v>0</v>
      </c>
      <c r="L6" s="118">
        <f t="shared" si="0"/>
        <v>0</v>
      </c>
      <c r="M6" s="118">
        <f t="shared" si="0"/>
        <v>0</v>
      </c>
      <c r="N6" s="118">
        <f t="shared" si="0"/>
        <v>0</v>
      </c>
      <c r="O6" s="118">
        <f t="shared" si="0"/>
        <v>970526554</v>
      </c>
      <c r="P6" s="118">
        <f t="shared" si="0"/>
        <v>0</v>
      </c>
      <c r="Q6" s="118">
        <f t="shared" si="0"/>
        <v>0</v>
      </c>
      <c r="R6" s="118">
        <f t="shared" si="0"/>
        <v>0</v>
      </c>
      <c r="S6" s="119">
        <f t="shared" ref="S6:S20" si="1">SUM(C6:R6)</f>
        <v>14228526044.23</v>
      </c>
    </row>
    <row r="7" spans="2:19" s="36" customFormat="1" ht="12" x14ac:dyDescent="0.2">
      <c r="B7" s="39" t="s">
        <v>132</v>
      </c>
      <c r="C7" s="154">
        <v>4339384714</v>
      </c>
      <c r="D7" s="154">
        <v>0</v>
      </c>
      <c r="E7" s="154">
        <v>0</v>
      </c>
      <c r="F7" s="154">
        <v>332232142</v>
      </c>
      <c r="G7" s="154">
        <v>3438466399.2300005</v>
      </c>
      <c r="H7" s="154">
        <v>0</v>
      </c>
      <c r="I7" s="154">
        <v>0</v>
      </c>
      <c r="J7" s="154">
        <v>158321102</v>
      </c>
      <c r="K7" s="154">
        <v>0</v>
      </c>
      <c r="L7" s="154">
        <v>0</v>
      </c>
      <c r="M7" s="154">
        <v>0</v>
      </c>
      <c r="N7" s="154">
        <v>0</v>
      </c>
      <c r="O7" s="154">
        <f>970526554</f>
        <v>970526554</v>
      </c>
      <c r="P7" s="154">
        <v>0</v>
      </c>
      <c r="Q7" s="154">
        <v>0</v>
      </c>
      <c r="R7" s="154">
        <v>0</v>
      </c>
      <c r="S7" s="120">
        <f t="shared" si="1"/>
        <v>9238930911.2299995</v>
      </c>
    </row>
    <row r="8" spans="2:19" s="36" customFormat="1" ht="12" x14ac:dyDescent="0.2">
      <c r="B8" s="39" t="s">
        <v>133</v>
      </c>
      <c r="C8" s="154">
        <v>195117702</v>
      </c>
      <c r="D8" s="154">
        <v>0</v>
      </c>
      <c r="E8" s="154">
        <v>0</v>
      </c>
      <c r="F8" s="154">
        <v>0</v>
      </c>
      <c r="G8" s="154">
        <v>30764670</v>
      </c>
      <c r="H8" s="154">
        <v>0</v>
      </c>
      <c r="I8" s="154">
        <v>0</v>
      </c>
      <c r="J8" s="154">
        <v>4763712761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20"/>
    </row>
    <row r="9" spans="2:19" s="36" customFormat="1" ht="12" x14ac:dyDescent="0.2">
      <c r="B9" s="39" t="s">
        <v>184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20">
        <f t="shared" si="1"/>
        <v>0</v>
      </c>
    </row>
    <row r="10" spans="2:19" s="36" customFormat="1" ht="18" customHeight="1" x14ac:dyDescent="0.2">
      <c r="B10" s="52" t="s">
        <v>96</v>
      </c>
      <c r="C10" s="118">
        <f>+'1.Información Presupuestal 2018'!E37</f>
        <v>4733274197</v>
      </c>
      <c r="D10" s="118">
        <f>+'1.Información Presupuestal 2018'!F37</f>
        <v>0</v>
      </c>
      <c r="E10" s="118">
        <f>+'1.Información Presupuestal 2018'!G37</f>
        <v>0</v>
      </c>
      <c r="F10" s="118">
        <f>+'1.Información Presupuestal 2018'!H37</f>
        <v>323261850</v>
      </c>
      <c r="G10" s="118">
        <f>+'1.Información Presupuestal 2018'!I37</f>
        <v>3761961871</v>
      </c>
      <c r="H10" s="118">
        <f>+'1.Información Presupuestal 2018'!J37</f>
        <v>0</v>
      </c>
      <c r="I10" s="118">
        <f>+'1.Información Presupuestal 2018'!K37</f>
        <v>0</v>
      </c>
      <c r="J10" s="118">
        <f>+'1.Información Presupuestal 2018'!L37</f>
        <v>4763416548</v>
      </c>
      <c r="K10" s="118">
        <f>+'1.Información Presupuestal 2018'!M37</f>
        <v>0</v>
      </c>
      <c r="L10" s="118">
        <f>+'1.Información Presupuestal 2018'!N37</f>
        <v>0</v>
      </c>
      <c r="M10" s="118">
        <f>+'1.Información Presupuestal 2018'!O37</f>
        <v>0</v>
      </c>
      <c r="N10" s="118">
        <f>+'1.Información Presupuestal 2018'!P37</f>
        <v>0</v>
      </c>
      <c r="O10" s="118">
        <f>+'1.Información Presupuestal 2018'!Q37</f>
        <v>970526554</v>
      </c>
      <c r="P10" s="118">
        <f>+'1.Información Presupuestal 2018'!R37</f>
        <v>0</v>
      </c>
      <c r="Q10" s="118">
        <f>+'1.Información Presupuestal 2018'!S37</f>
        <v>0</v>
      </c>
      <c r="R10" s="118">
        <f>+'1.Información Presupuestal 2018'!T37</f>
        <v>0</v>
      </c>
      <c r="S10" s="119">
        <f t="shared" si="1"/>
        <v>14552441020</v>
      </c>
    </row>
    <row r="11" spans="2:19" s="36" customFormat="1" ht="16.5" customHeight="1" x14ac:dyDescent="0.2">
      <c r="B11" s="52" t="s">
        <v>97</v>
      </c>
      <c r="C11" s="118">
        <f t="shared" ref="C11:R11" si="2">+C16+C21</f>
        <v>4771825536</v>
      </c>
      <c r="D11" s="118">
        <f t="shared" si="2"/>
        <v>0</v>
      </c>
      <c r="E11" s="118">
        <f t="shared" si="2"/>
        <v>0</v>
      </c>
      <c r="F11" s="118">
        <f t="shared" si="2"/>
        <v>319358450</v>
      </c>
      <c r="G11" s="118">
        <f t="shared" si="2"/>
        <v>3455471168</v>
      </c>
      <c r="H11" s="118">
        <f t="shared" si="2"/>
        <v>0</v>
      </c>
      <c r="I11" s="118">
        <f t="shared" si="2"/>
        <v>0</v>
      </c>
      <c r="J11" s="118">
        <f t="shared" si="2"/>
        <v>1477581233</v>
      </c>
      <c r="K11" s="118">
        <f t="shared" si="2"/>
        <v>0</v>
      </c>
      <c r="L11" s="118">
        <f t="shared" si="2"/>
        <v>0</v>
      </c>
      <c r="M11" s="118">
        <f t="shared" si="2"/>
        <v>0</v>
      </c>
      <c r="N11" s="118">
        <f t="shared" si="2"/>
        <v>0</v>
      </c>
      <c r="O11" s="118">
        <f t="shared" si="2"/>
        <v>970526554</v>
      </c>
      <c r="P11" s="118">
        <f t="shared" si="2"/>
        <v>0</v>
      </c>
      <c r="Q11" s="118">
        <f t="shared" si="2"/>
        <v>0</v>
      </c>
      <c r="R11" s="118">
        <f t="shared" si="2"/>
        <v>0</v>
      </c>
      <c r="S11" s="119">
        <f t="shared" si="1"/>
        <v>10994762941</v>
      </c>
    </row>
    <row r="12" spans="2:19" s="36" customFormat="1" ht="12" x14ac:dyDescent="0.2">
      <c r="B12" s="309" t="s">
        <v>101</v>
      </c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1"/>
    </row>
    <row r="13" spans="2:19" s="36" customFormat="1" ht="12" x14ac:dyDescent="0.2">
      <c r="B13" s="39" t="s">
        <v>102</v>
      </c>
      <c r="C13" s="156">
        <v>4012906871</v>
      </c>
      <c r="D13" s="156">
        <v>0</v>
      </c>
      <c r="E13" s="156">
        <v>0</v>
      </c>
      <c r="F13" s="156">
        <v>0</v>
      </c>
      <c r="G13" s="156">
        <v>2640493478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120">
        <f t="shared" si="1"/>
        <v>6653400349</v>
      </c>
    </row>
    <row r="14" spans="2:19" s="36" customFormat="1" ht="12" x14ac:dyDescent="0.2">
      <c r="B14" s="39" t="s">
        <v>103</v>
      </c>
      <c r="C14" s="156">
        <v>521083137</v>
      </c>
      <c r="D14" s="156">
        <v>0</v>
      </c>
      <c r="E14" s="156">
        <v>0</v>
      </c>
      <c r="F14" s="156">
        <v>319358450</v>
      </c>
      <c r="G14" s="156">
        <v>812247619</v>
      </c>
      <c r="H14" s="156">
        <v>0</v>
      </c>
      <c r="I14" s="156">
        <v>0</v>
      </c>
      <c r="J14" s="156">
        <f>10500000+1431453033</f>
        <v>1441953033</v>
      </c>
      <c r="K14" s="156">
        <v>0</v>
      </c>
      <c r="L14" s="156">
        <v>0</v>
      </c>
      <c r="M14" s="156">
        <v>0</v>
      </c>
      <c r="N14" s="156">
        <v>0</v>
      </c>
      <c r="O14" s="156">
        <v>970526554</v>
      </c>
      <c r="P14" s="156">
        <v>0</v>
      </c>
      <c r="Q14" s="156">
        <v>0</v>
      </c>
      <c r="R14" s="156">
        <v>0</v>
      </c>
      <c r="S14" s="120">
        <f t="shared" si="1"/>
        <v>4065168793</v>
      </c>
    </row>
    <row r="15" spans="2:19" s="36" customFormat="1" ht="12" x14ac:dyDescent="0.2">
      <c r="B15" s="39" t="s">
        <v>185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  <c r="R15" s="156">
        <v>0</v>
      </c>
      <c r="S15" s="120">
        <f t="shared" ref="S15" si="3">SUM(C15:R15)</f>
        <v>0</v>
      </c>
    </row>
    <row r="16" spans="2:19" s="36" customFormat="1" ht="12" x14ac:dyDescent="0.2">
      <c r="B16" s="75" t="s">
        <v>187</v>
      </c>
      <c r="C16" s="95">
        <f>+C13+C14+C15</f>
        <v>4533990008</v>
      </c>
      <c r="D16" s="95">
        <f t="shared" ref="D16:S16" si="4">+D13+D14+D15</f>
        <v>0</v>
      </c>
      <c r="E16" s="95">
        <f t="shared" si="4"/>
        <v>0</v>
      </c>
      <c r="F16" s="95">
        <f t="shared" si="4"/>
        <v>319358450</v>
      </c>
      <c r="G16" s="95">
        <f t="shared" si="4"/>
        <v>3452741097</v>
      </c>
      <c r="H16" s="95">
        <f t="shared" si="4"/>
        <v>0</v>
      </c>
      <c r="I16" s="95">
        <f t="shared" si="4"/>
        <v>0</v>
      </c>
      <c r="J16" s="95">
        <f t="shared" si="4"/>
        <v>1441953033</v>
      </c>
      <c r="K16" s="95">
        <f t="shared" si="4"/>
        <v>0</v>
      </c>
      <c r="L16" s="95">
        <f t="shared" si="4"/>
        <v>0</v>
      </c>
      <c r="M16" s="95">
        <f t="shared" si="4"/>
        <v>0</v>
      </c>
      <c r="N16" s="95">
        <f t="shared" si="4"/>
        <v>0</v>
      </c>
      <c r="O16" s="95">
        <f t="shared" si="4"/>
        <v>970526554</v>
      </c>
      <c r="P16" s="95">
        <f t="shared" si="4"/>
        <v>0</v>
      </c>
      <c r="Q16" s="95">
        <f t="shared" si="4"/>
        <v>0</v>
      </c>
      <c r="R16" s="95">
        <f t="shared" si="4"/>
        <v>0</v>
      </c>
      <c r="S16" s="95">
        <f t="shared" si="4"/>
        <v>10718569142</v>
      </c>
    </row>
    <row r="17" spans="2:19" s="36" customFormat="1" ht="12" x14ac:dyDescent="0.2">
      <c r="B17" s="309" t="s">
        <v>104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1"/>
    </row>
    <row r="18" spans="2:19" s="36" customFormat="1" ht="12" x14ac:dyDescent="0.2">
      <c r="B18" s="39" t="s">
        <v>105</v>
      </c>
      <c r="C18" s="156">
        <v>164668606</v>
      </c>
      <c r="D18" s="156">
        <v>0</v>
      </c>
      <c r="E18" s="156">
        <v>0</v>
      </c>
      <c r="F18" s="156">
        <v>0</v>
      </c>
      <c r="G18" s="156">
        <v>2730071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0</v>
      </c>
      <c r="S18" s="120">
        <f t="shared" si="1"/>
        <v>167398677</v>
      </c>
    </row>
    <row r="19" spans="2:19" s="36" customFormat="1" ht="12" x14ac:dyDescent="0.2">
      <c r="B19" s="39" t="s">
        <v>106</v>
      </c>
      <c r="C19" s="156">
        <v>73166922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35628200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20">
        <f t="shared" si="1"/>
        <v>108795122</v>
      </c>
    </row>
    <row r="20" spans="2:19" s="36" customFormat="1" ht="12" x14ac:dyDescent="0.2">
      <c r="B20" s="39" t="s">
        <v>186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20">
        <f t="shared" si="1"/>
        <v>0</v>
      </c>
    </row>
    <row r="21" spans="2:19" s="36" customFormat="1" ht="12" x14ac:dyDescent="0.2">
      <c r="B21" s="75" t="s">
        <v>188</v>
      </c>
      <c r="C21" s="95">
        <f>C18+C19+C20</f>
        <v>237835528</v>
      </c>
      <c r="D21" s="95">
        <f t="shared" ref="D21:S21" si="5">D18+D19+D20</f>
        <v>0</v>
      </c>
      <c r="E21" s="95">
        <f t="shared" si="5"/>
        <v>0</v>
      </c>
      <c r="F21" s="95">
        <f t="shared" si="5"/>
        <v>0</v>
      </c>
      <c r="G21" s="95">
        <f t="shared" si="5"/>
        <v>2730071</v>
      </c>
      <c r="H21" s="95">
        <f t="shared" si="5"/>
        <v>0</v>
      </c>
      <c r="I21" s="95">
        <f t="shared" si="5"/>
        <v>0</v>
      </c>
      <c r="J21" s="95">
        <f t="shared" si="5"/>
        <v>35628200</v>
      </c>
      <c r="K21" s="95">
        <f t="shared" si="5"/>
        <v>0</v>
      </c>
      <c r="L21" s="95">
        <f t="shared" si="5"/>
        <v>0</v>
      </c>
      <c r="M21" s="95">
        <f t="shared" si="5"/>
        <v>0</v>
      </c>
      <c r="N21" s="95">
        <f t="shared" si="5"/>
        <v>0</v>
      </c>
      <c r="O21" s="95">
        <f t="shared" si="5"/>
        <v>0</v>
      </c>
      <c r="P21" s="95">
        <f t="shared" si="5"/>
        <v>0</v>
      </c>
      <c r="Q21" s="95">
        <f t="shared" si="5"/>
        <v>0</v>
      </c>
      <c r="R21" s="95">
        <f t="shared" si="5"/>
        <v>0</v>
      </c>
      <c r="S21" s="95">
        <f t="shared" si="5"/>
        <v>276193799</v>
      </c>
    </row>
    <row r="22" spans="2:19" s="36" customFormat="1" ht="19.5" customHeight="1" x14ac:dyDescent="0.2">
      <c r="B22" s="52" t="s">
        <v>266</v>
      </c>
      <c r="C22" s="118">
        <f>C5+C6-C11</f>
        <v>512408</v>
      </c>
      <c r="D22" s="118">
        <f t="shared" ref="D22:S22" si="6">D5+D6-D11</f>
        <v>0</v>
      </c>
      <c r="E22" s="118">
        <f t="shared" si="6"/>
        <v>0</v>
      </c>
      <c r="F22" s="118">
        <f t="shared" si="6"/>
        <v>12873692</v>
      </c>
      <c r="G22" s="118">
        <f t="shared" si="6"/>
        <v>16489972.230000496</v>
      </c>
      <c r="H22" s="118">
        <f t="shared" si="6"/>
        <v>0</v>
      </c>
      <c r="I22" s="118">
        <f t="shared" si="6"/>
        <v>0</v>
      </c>
      <c r="J22" s="118">
        <f t="shared" si="6"/>
        <v>3480080830</v>
      </c>
      <c r="K22" s="118">
        <f t="shared" si="6"/>
        <v>0</v>
      </c>
      <c r="L22" s="118">
        <f t="shared" si="6"/>
        <v>0</v>
      </c>
      <c r="M22" s="118">
        <f t="shared" si="6"/>
        <v>0</v>
      </c>
      <c r="N22" s="118">
        <f t="shared" si="6"/>
        <v>0</v>
      </c>
      <c r="O22" s="118">
        <f t="shared" si="6"/>
        <v>0</v>
      </c>
      <c r="P22" s="118">
        <f t="shared" si="6"/>
        <v>0</v>
      </c>
      <c r="Q22" s="118">
        <f t="shared" si="6"/>
        <v>0</v>
      </c>
      <c r="R22" s="118">
        <f t="shared" si="6"/>
        <v>0</v>
      </c>
      <c r="S22" s="118">
        <f t="shared" si="6"/>
        <v>3509956902.2299995</v>
      </c>
    </row>
    <row r="23" spans="2:19" s="36" customFormat="1" ht="12" x14ac:dyDescent="0.2">
      <c r="B23" s="40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123"/>
    </row>
    <row r="24" spans="2:19" s="36" customFormat="1" x14ac:dyDescent="0.2">
      <c r="B24" s="39" t="s">
        <v>139</v>
      </c>
      <c r="C24" s="155">
        <f>512408+20090258+4808000</f>
        <v>25410666</v>
      </c>
      <c r="D24" s="155">
        <v>0</v>
      </c>
      <c r="E24" s="155">
        <v>0</v>
      </c>
      <c r="F24" s="155">
        <f>12873692+3712000</f>
        <v>16585692</v>
      </c>
      <c r="G24" s="155">
        <f>16489972+326122661</f>
        <v>342612633</v>
      </c>
      <c r="H24" s="155">
        <v>0</v>
      </c>
      <c r="I24" s="155">
        <v>0</v>
      </c>
      <c r="J24" s="155">
        <f>3480080830</f>
        <v>3480080830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 s="155">
        <v>0</v>
      </c>
      <c r="R24" s="155">
        <v>0</v>
      </c>
      <c r="S24" s="121">
        <f>SUM(C24:R24)</f>
        <v>3864689821</v>
      </c>
    </row>
    <row r="25" spans="2:19" s="36" customFormat="1" x14ac:dyDescent="0.2">
      <c r="B25" s="39" t="s">
        <v>137</v>
      </c>
      <c r="C25" s="155">
        <f>171152933+9537691</f>
        <v>180690624</v>
      </c>
      <c r="D25" s="155">
        <v>0</v>
      </c>
      <c r="E25" s="155">
        <v>0</v>
      </c>
      <c r="F25" s="155">
        <v>3903400</v>
      </c>
      <c r="G25" s="155">
        <f>272193067+37027707</f>
        <v>309220774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0</v>
      </c>
      <c r="R25" s="155">
        <v>0</v>
      </c>
      <c r="S25" s="121">
        <f>SUM(C25:R25)</f>
        <v>493814798</v>
      </c>
    </row>
    <row r="26" spans="2:19" s="36" customFormat="1" x14ac:dyDescent="0.2">
      <c r="B26" s="39" t="s">
        <v>138</v>
      </c>
      <c r="C26" s="154">
        <v>18593564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f>4771510112-18593564-1342078069-89374964</f>
        <v>3321463515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21">
        <f>SUM(C26:R26)</f>
        <v>3340057079</v>
      </c>
    </row>
    <row r="27" spans="2:19" s="36" customFormat="1" x14ac:dyDescent="0.2">
      <c r="B27" s="39" t="s">
        <v>136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5">
        <v>0</v>
      </c>
      <c r="Q27" s="155">
        <v>0</v>
      </c>
      <c r="R27" s="155">
        <v>0</v>
      </c>
      <c r="S27" s="121">
        <f>SUM(C27:R27)</f>
        <v>0</v>
      </c>
    </row>
    <row r="28" spans="2:19" s="36" customFormat="1" ht="12" x14ac:dyDescent="0.2">
      <c r="B28" s="39" t="s">
        <v>135</v>
      </c>
      <c r="C28" s="155">
        <f>20090258+4808000</f>
        <v>24898258</v>
      </c>
      <c r="D28" s="155">
        <v>0</v>
      </c>
      <c r="E28" s="155">
        <v>0</v>
      </c>
      <c r="F28" s="155">
        <v>3712000</v>
      </c>
      <c r="G28" s="155">
        <v>326122661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21">
        <f>SUM(C28:R28)</f>
        <v>354732919</v>
      </c>
    </row>
    <row r="29" spans="2:19" s="36" customFormat="1" ht="19.5" customHeight="1" x14ac:dyDescent="0.2">
      <c r="B29" s="52" t="s">
        <v>265</v>
      </c>
      <c r="C29" s="118">
        <f>C24-C25-C26-C27-C28</f>
        <v>-198771780</v>
      </c>
      <c r="D29" s="118">
        <f t="shared" ref="D29:S29" si="7">D24-D25-D26-D27-D28</f>
        <v>0</v>
      </c>
      <c r="E29" s="118">
        <f t="shared" si="7"/>
        <v>0</v>
      </c>
      <c r="F29" s="118">
        <f t="shared" si="7"/>
        <v>8970292</v>
      </c>
      <c r="G29" s="118">
        <f t="shared" si="7"/>
        <v>-292730802</v>
      </c>
      <c r="H29" s="118">
        <f t="shared" si="7"/>
        <v>0</v>
      </c>
      <c r="I29" s="118">
        <f t="shared" si="7"/>
        <v>0</v>
      </c>
      <c r="J29" s="118">
        <f t="shared" si="7"/>
        <v>158617315</v>
      </c>
      <c r="K29" s="118">
        <f t="shared" si="7"/>
        <v>0</v>
      </c>
      <c r="L29" s="118">
        <f t="shared" si="7"/>
        <v>0</v>
      </c>
      <c r="M29" s="118">
        <f t="shared" si="7"/>
        <v>0</v>
      </c>
      <c r="N29" s="118">
        <f t="shared" si="7"/>
        <v>0</v>
      </c>
      <c r="O29" s="118">
        <f t="shared" si="7"/>
        <v>0</v>
      </c>
      <c r="P29" s="118">
        <f t="shared" si="7"/>
        <v>0</v>
      </c>
      <c r="Q29" s="118">
        <f t="shared" si="7"/>
        <v>0</v>
      </c>
      <c r="R29" s="118">
        <f t="shared" si="7"/>
        <v>0</v>
      </c>
      <c r="S29" s="118">
        <f t="shared" si="7"/>
        <v>-323914975</v>
      </c>
    </row>
    <row r="30" spans="2:19" s="36" customFormat="1" ht="12" x14ac:dyDescent="0.2">
      <c r="B30" s="40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124"/>
    </row>
    <row r="31" spans="2:19" s="36" customFormat="1" ht="12" x14ac:dyDescent="0.2">
      <c r="B31" s="40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124"/>
    </row>
    <row r="32" spans="2:19" s="36" customFormat="1" ht="12" x14ac:dyDescent="0.2">
      <c r="B32" s="40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125"/>
    </row>
    <row r="33" spans="2:19" s="36" customFormat="1" ht="12" x14ac:dyDescent="0.2">
      <c r="B33" s="135" t="s">
        <v>180</v>
      </c>
      <c r="C33" s="136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41"/>
    </row>
    <row r="34" spans="2:19" s="36" customFormat="1" ht="12" x14ac:dyDescent="0.2">
      <c r="B34" s="300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2"/>
    </row>
    <row r="35" spans="2:19" s="36" customFormat="1" ht="12" x14ac:dyDescent="0.2">
      <c r="B35" s="300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2"/>
    </row>
    <row r="36" spans="2:19" s="36" customFormat="1" ht="12" x14ac:dyDescent="0.2">
      <c r="B36" s="300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2"/>
    </row>
    <row r="37" spans="2:19" s="36" customFormat="1" ht="12" x14ac:dyDescent="0.2"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2"/>
    </row>
    <row r="38" spans="2:19" s="36" customFormat="1" ht="12" x14ac:dyDescent="0.2">
      <c r="B38" s="300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2"/>
    </row>
    <row r="39" spans="2:19" s="36" customFormat="1" ht="12" x14ac:dyDescent="0.2">
      <c r="B39" s="300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</row>
    <row r="40" spans="2:19" s="36" customFormat="1" ht="12" x14ac:dyDescent="0.2">
      <c r="B40" s="300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2"/>
    </row>
    <row r="41" spans="2:19" s="36" customFormat="1" ht="12" x14ac:dyDescent="0.2">
      <c r="B41" s="300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2"/>
    </row>
    <row r="42" spans="2:19" s="36" customFormat="1" ht="12" x14ac:dyDescent="0.2">
      <c r="B42" s="300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2"/>
    </row>
    <row r="43" spans="2:19" s="36" customFormat="1" ht="12" x14ac:dyDescent="0.2">
      <c r="B43" s="300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2"/>
    </row>
    <row r="44" spans="2:19" s="36" customFormat="1" ht="12" x14ac:dyDescent="0.2">
      <c r="B44" s="300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2"/>
    </row>
    <row r="45" spans="2:19" s="36" customFormat="1" ht="12" x14ac:dyDescent="0.2">
      <c r="B45" s="300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2"/>
    </row>
    <row r="46" spans="2:19" s="36" customFormat="1" ht="12" x14ac:dyDescent="0.2"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5"/>
    </row>
    <row r="47" spans="2:19" s="36" customFormat="1" ht="12" x14ac:dyDescent="0.2">
      <c r="B47" s="233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5"/>
    </row>
    <row r="48" spans="2:19" s="36" customFormat="1" ht="12" x14ac:dyDescent="0.2">
      <c r="B48" s="40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125"/>
    </row>
    <row r="49" spans="2:19" s="36" customFormat="1" ht="12" x14ac:dyDescent="0.2">
      <c r="B49" s="40" t="s">
        <v>94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125"/>
    </row>
    <row r="50" spans="2:19" s="36" customFormat="1" ht="12" x14ac:dyDescent="0.2">
      <c r="B50" s="40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125"/>
    </row>
    <row r="51" spans="2:19" s="36" customFormat="1" ht="12" x14ac:dyDescent="0.2">
      <c r="B51" s="40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125"/>
    </row>
    <row r="52" spans="2:19" s="36" customFormat="1" ht="12" x14ac:dyDescent="0.2">
      <c r="B52" s="40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125"/>
    </row>
    <row r="53" spans="2:19" s="36" customFormat="1" ht="12" x14ac:dyDescent="0.2">
      <c r="B53" s="40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125"/>
    </row>
    <row r="54" spans="2:19" s="36" customFormat="1" thickBot="1" x14ac:dyDescent="0.25">
      <c r="B54" s="44"/>
      <c r="C54" s="45"/>
      <c r="D54" s="238"/>
      <c r="E54" s="238"/>
      <c r="F54" s="238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124"/>
    </row>
    <row r="55" spans="2:19" x14ac:dyDescent="0.2">
      <c r="B55" s="40"/>
      <c r="C55" s="45"/>
      <c r="D55" s="45"/>
      <c r="E55" s="45"/>
      <c r="F55" s="45"/>
      <c r="L55" s="5"/>
      <c r="M55" s="5"/>
      <c r="N55" s="5"/>
      <c r="O55" s="5"/>
      <c r="P55" s="5"/>
      <c r="Q55" s="5"/>
      <c r="R55" s="5"/>
      <c r="S55" s="126"/>
    </row>
    <row r="56" spans="2:19" x14ac:dyDescent="0.2">
      <c r="B56" s="47" t="s">
        <v>68</v>
      </c>
      <c r="C56" s="255"/>
      <c r="D56" s="255" t="s">
        <v>68</v>
      </c>
      <c r="E56" s="45"/>
      <c r="F56" s="45"/>
      <c r="L56" s="5"/>
      <c r="M56" s="5"/>
      <c r="N56" s="5"/>
      <c r="O56" s="5"/>
      <c r="P56" s="5"/>
      <c r="Q56" s="5"/>
      <c r="R56" s="5"/>
      <c r="S56" s="126"/>
    </row>
    <row r="57" spans="2:19" x14ac:dyDescent="0.2">
      <c r="B57" s="250" t="s">
        <v>274</v>
      </c>
      <c r="C57" s="255"/>
      <c r="D57" s="299" t="s">
        <v>276</v>
      </c>
      <c r="E57" s="299"/>
      <c r="F57" s="299"/>
      <c r="L57" s="5"/>
      <c r="M57" s="5"/>
      <c r="N57" s="5"/>
      <c r="O57" s="5"/>
      <c r="P57" s="5"/>
      <c r="Q57" s="5"/>
      <c r="R57" s="5"/>
      <c r="S57" s="126"/>
    </row>
    <row r="58" spans="2:19" x14ac:dyDescent="0.2">
      <c r="B58" s="250" t="s">
        <v>275</v>
      </c>
      <c r="C58" s="255"/>
      <c r="D58" s="299" t="s">
        <v>277</v>
      </c>
      <c r="E58" s="299"/>
      <c r="F58" s="299"/>
      <c r="H58" s="5"/>
      <c r="L58" s="5"/>
      <c r="M58" s="5"/>
      <c r="N58" s="5"/>
      <c r="O58" s="5"/>
      <c r="P58" s="5"/>
      <c r="Q58" s="5"/>
      <c r="R58" s="5"/>
      <c r="S58" s="126"/>
    </row>
    <row r="59" spans="2:19" x14ac:dyDescent="0.2">
      <c r="B59" s="40"/>
      <c r="C59" s="256">
        <v>43606</v>
      </c>
      <c r="D59" s="45"/>
      <c r="E59" s="45"/>
      <c r="F59" s="4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26"/>
    </row>
    <row r="60" spans="2:19" s="36" customFormat="1" ht="12" x14ac:dyDescent="0.2">
      <c r="B60" s="49" t="s">
        <v>71</v>
      </c>
      <c r="C60" s="50" t="s">
        <v>70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127"/>
    </row>
  </sheetData>
  <sheetProtection password="9690" sheet="1" objects="1" scenarios="1"/>
  <mergeCells count="7">
    <mergeCell ref="B2:S2"/>
    <mergeCell ref="C3:R3"/>
    <mergeCell ref="B34:S46"/>
    <mergeCell ref="D57:F57"/>
    <mergeCell ref="D58:F58"/>
    <mergeCell ref="B12:S12"/>
    <mergeCell ref="B17:S17"/>
  </mergeCells>
  <conditionalFormatting sqref="C24">
    <cfRule type="expression" dxfId="16" priority="18">
      <formula>$C$24&lt;$C$22</formula>
    </cfRule>
  </conditionalFormatting>
  <conditionalFormatting sqref="D24">
    <cfRule type="expression" dxfId="15" priority="17">
      <formula>$D$24&lt;$D$22</formula>
    </cfRule>
  </conditionalFormatting>
  <conditionalFormatting sqref="E24">
    <cfRule type="expression" dxfId="14" priority="15">
      <formula>$E$24&lt;$E$22</formula>
    </cfRule>
  </conditionalFormatting>
  <conditionalFormatting sqref="F24">
    <cfRule type="expression" dxfId="13" priority="14">
      <formula>$F$24&lt;$F$22</formula>
    </cfRule>
  </conditionalFormatting>
  <conditionalFormatting sqref="G24">
    <cfRule type="expression" dxfId="12" priority="13">
      <formula>$G$24&lt;$G$22</formula>
    </cfRule>
  </conditionalFormatting>
  <conditionalFormatting sqref="H24">
    <cfRule type="expression" dxfId="11" priority="12">
      <formula>$H$24&lt;$H$22</formula>
    </cfRule>
  </conditionalFormatting>
  <conditionalFormatting sqref="I24">
    <cfRule type="expression" dxfId="10" priority="11">
      <formula>$I$24&lt;$I$22</formula>
    </cfRule>
  </conditionalFormatting>
  <conditionalFormatting sqref="J24">
    <cfRule type="expression" dxfId="9" priority="10">
      <formula>$J$24&lt;$J$22</formula>
    </cfRule>
  </conditionalFormatting>
  <conditionalFormatting sqref="K24">
    <cfRule type="expression" dxfId="8" priority="9">
      <formula>$K$24&lt;$K$22</formula>
    </cfRule>
  </conditionalFormatting>
  <conditionalFormatting sqref="L24">
    <cfRule type="expression" dxfId="7" priority="8">
      <formula>$L$24&lt;$L$22</formula>
    </cfRule>
  </conditionalFormatting>
  <conditionalFormatting sqref="M24">
    <cfRule type="expression" dxfId="6" priority="7">
      <formula>$M$24&lt;$M$22</formula>
    </cfRule>
  </conditionalFormatting>
  <conditionalFormatting sqref="N24">
    <cfRule type="expression" dxfId="5" priority="6">
      <formula>$N$24&lt;$N$22</formula>
    </cfRule>
  </conditionalFormatting>
  <conditionalFormatting sqref="O24">
    <cfRule type="expression" dxfId="4" priority="5">
      <formula>$O$24&lt;$O$22</formula>
    </cfRule>
  </conditionalFormatting>
  <conditionalFormatting sqref="P24">
    <cfRule type="expression" dxfId="3" priority="4">
      <formula>$P$24&lt;$P$22</formula>
    </cfRule>
  </conditionalFormatting>
  <conditionalFormatting sqref="Q24">
    <cfRule type="expression" dxfId="2" priority="3">
      <formula>$Q$24&lt;$Q$22</formula>
    </cfRule>
  </conditionalFormatting>
  <conditionalFormatting sqref="R24">
    <cfRule type="expression" dxfId="1" priority="2">
      <formula>$R$24&lt;$R$22</formula>
    </cfRule>
  </conditionalFormatting>
  <conditionalFormatting sqref="S24">
    <cfRule type="expression" dxfId="0" priority="1">
      <formula>$S$24&lt;$S$22</formula>
    </cfRule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69" orientation="landscape" r:id="rId1"/>
  <headerFooter>
    <oddFooter>&amp;R&amp;P  de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7"/>
  <sheetViews>
    <sheetView showGridLines="0" tabSelected="1" zoomScaleNormal="10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D23" sqref="D23"/>
    </sheetView>
  </sheetViews>
  <sheetFormatPr baseColWidth="10" defaultRowHeight="12" x14ac:dyDescent="0.2"/>
  <cols>
    <col min="1" max="1" width="1.7109375" style="36" customWidth="1"/>
    <col min="2" max="2" width="56.5703125" style="36" customWidth="1"/>
    <col min="3" max="5" width="19.7109375" style="36" customWidth="1"/>
    <col min="6" max="6" width="17.28515625" style="36" customWidth="1"/>
    <col min="7" max="7" width="44.85546875" style="36" customWidth="1"/>
    <col min="8" max="10" width="16" style="36" customWidth="1"/>
    <col min="11" max="16384" width="11.42578125" style="36"/>
  </cols>
  <sheetData>
    <row r="1" spans="2:10" ht="6.75" customHeight="1" x14ac:dyDescent="0.2"/>
    <row r="2" spans="2:10" s="3" customFormat="1" ht="49.5" customHeight="1" x14ac:dyDescent="0.2">
      <c r="B2" s="286" t="s">
        <v>173</v>
      </c>
      <c r="C2" s="287"/>
      <c r="D2" s="287"/>
      <c r="E2" s="287"/>
      <c r="F2" s="287"/>
      <c r="G2" s="288"/>
      <c r="H2" s="6"/>
      <c r="I2" s="6"/>
      <c r="J2" s="6"/>
    </row>
    <row r="3" spans="2:10" s="3" customFormat="1" ht="18.75" customHeight="1" x14ac:dyDescent="0.2">
      <c r="B3" s="192" t="s">
        <v>72</v>
      </c>
      <c r="C3" s="291" t="s">
        <v>278</v>
      </c>
      <c r="D3" s="291"/>
      <c r="E3" s="291"/>
      <c r="F3" s="291"/>
      <c r="G3" s="292"/>
      <c r="H3" s="6"/>
      <c r="I3" s="6"/>
      <c r="J3" s="6"/>
    </row>
    <row r="4" spans="2:10" ht="21" customHeight="1" x14ac:dyDescent="0.2">
      <c r="B4" s="106" t="s">
        <v>0</v>
      </c>
      <c r="C4" s="106">
        <v>2016</v>
      </c>
      <c r="D4" s="106">
        <v>2017</v>
      </c>
      <c r="E4" s="106">
        <v>2018</v>
      </c>
      <c r="F4" s="317" t="s">
        <v>2</v>
      </c>
      <c r="G4" s="318"/>
      <c r="H4" s="45"/>
      <c r="I4" s="45"/>
      <c r="J4" s="45"/>
    </row>
    <row r="5" spans="2:10" s="98" customFormat="1" ht="11.25" customHeight="1" x14ac:dyDescent="0.2">
      <c r="B5" s="99" t="s">
        <v>148</v>
      </c>
      <c r="C5" s="157">
        <v>0</v>
      </c>
      <c r="D5" s="157">
        <v>0</v>
      </c>
      <c r="E5" s="157">
        <v>0</v>
      </c>
      <c r="F5" s="313"/>
      <c r="G5" s="314"/>
      <c r="H5" s="55"/>
      <c r="I5" s="55"/>
      <c r="J5" s="55"/>
    </row>
    <row r="6" spans="2:10" s="98" customFormat="1" ht="11.25" customHeight="1" x14ac:dyDescent="0.2">
      <c r="B6" s="99" t="s">
        <v>142</v>
      </c>
      <c r="C6" s="157">
        <v>1679779700</v>
      </c>
      <c r="D6" s="157">
        <v>2227772908</v>
      </c>
      <c r="E6" s="157">
        <v>2359170723</v>
      </c>
      <c r="F6" s="313"/>
      <c r="G6" s="314"/>
      <c r="H6" s="55"/>
      <c r="I6" s="55"/>
      <c r="J6" s="55"/>
    </row>
    <row r="7" spans="2:10" s="98" customFormat="1" ht="11.25" customHeight="1" x14ac:dyDescent="0.2">
      <c r="B7" s="99" t="s">
        <v>140</v>
      </c>
      <c r="C7" s="157">
        <v>5838517701</v>
      </c>
      <c r="D7" s="157">
        <v>6979381804</v>
      </c>
      <c r="E7" s="157">
        <v>5459965496</v>
      </c>
      <c r="F7" s="313"/>
      <c r="G7" s="314"/>
      <c r="H7" s="55"/>
      <c r="I7" s="55"/>
      <c r="J7" s="55"/>
    </row>
    <row r="8" spans="2:10" s="98" customFormat="1" ht="11.25" customHeight="1" x14ac:dyDescent="0.2">
      <c r="B8" s="99" t="s">
        <v>141</v>
      </c>
      <c r="C8" s="157">
        <v>0</v>
      </c>
      <c r="D8" s="157">
        <v>0</v>
      </c>
      <c r="E8" s="157">
        <v>0</v>
      </c>
      <c r="F8" s="313"/>
      <c r="G8" s="314"/>
      <c r="H8" s="55"/>
      <c r="I8" s="55"/>
      <c r="J8" s="55"/>
    </row>
    <row r="9" spans="2:10" ht="17.100000000000001" customHeight="1" x14ac:dyDescent="0.2">
      <c r="B9" s="67" t="s">
        <v>18</v>
      </c>
      <c r="C9" s="100">
        <f>SUM(C5:C8)</f>
        <v>7518297401</v>
      </c>
      <c r="D9" s="100">
        <f t="shared" ref="D9:E9" si="0">SUM(D5:D8)</f>
        <v>9207154712</v>
      </c>
      <c r="E9" s="100">
        <f t="shared" si="0"/>
        <v>7819136219</v>
      </c>
      <c r="F9" s="315"/>
      <c r="G9" s="316"/>
      <c r="H9" s="45"/>
      <c r="I9" s="45"/>
      <c r="J9" s="45"/>
    </row>
    <row r="10" spans="2:10" s="98" customFormat="1" x14ac:dyDescent="0.2">
      <c r="B10" s="101" t="s">
        <v>144</v>
      </c>
      <c r="C10" s="158">
        <v>0</v>
      </c>
      <c r="D10" s="158">
        <v>0</v>
      </c>
      <c r="E10" s="158">
        <v>0</v>
      </c>
      <c r="F10" s="313"/>
      <c r="G10" s="314"/>
      <c r="H10" s="55"/>
      <c r="I10" s="55"/>
      <c r="J10" s="55"/>
    </row>
    <row r="11" spans="2:10" s="98" customFormat="1" x14ac:dyDescent="0.2">
      <c r="B11" s="101" t="s">
        <v>145</v>
      </c>
      <c r="C11" s="158">
        <v>5317574212</v>
      </c>
      <c r="D11" s="158">
        <v>5667716478</v>
      </c>
      <c r="E11" s="158">
        <v>6211386513</v>
      </c>
      <c r="F11" s="313"/>
      <c r="G11" s="314"/>
      <c r="H11" s="55"/>
      <c r="I11" s="55"/>
      <c r="J11" s="55"/>
    </row>
    <row r="12" spans="2:10" ht="17.100000000000001" customHeight="1" x14ac:dyDescent="0.2">
      <c r="B12" s="67" t="s">
        <v>143</v>
      </c>
      <c r="C12" s="100">
        <f>+C10+C11</f>
        <v>5317574212</v>
      </c>
      <c r="D12" s="100">
        <f t="shared" ref="D12:E12" si="1">+D10+D11</f>
        <v>5667716478</v>
      </c>
      <c r="E12" s="100">
        <f t="shared" si="1"/>
        <v>6211386513</v>
      </c>
      <c r="F12" s="315"/>
      <c r="G12" s="316"/>
      <c r="H12" s="45"/>
      <c r="I12" s="45"/>
      <c r="J12" s="45"/>
    </row>
    <row r="13" spans="2:10" x14ac:dyDescent="0.2">
      <c r="B13" s="101" t="s">
        <v>146</v>
      </c>
      <c r="C13" s="159">
        <v>2159425691</v>
      </c>
      <c r="D13" s="159">
        <v>2822196616</v>
      </c>
      <c r="E13" s="150">
        <v>3505635541</v>
      </c>
      <c r="F13" s="313"/>
      <c r="G13" s="314"/>
      <c r="H13" s="45"/>
      <c r="I13" s="45"/>
      <c r="J13" s="45"/>
    </row>
    <row r="14" spans="2:10" x14ac:dyDescent="0.2">
      <c r="B14" s="101" t="s">
        <v>222</v>
      </c>
      <c r="C14" s="159">
        <v>6717408</v>
      </c>
      <c r="D14" s="159">
        <v>4562303277</v>
      </c>
      <c r="E14" s="150">
        <v>613425112</v>
      </c>
      <c r="F14" s="313"/>
      <c r="G14" s="314"/>
      <c r="H14" s="45"/>
      <c r="I14" s="45"/>
      <c r="J14" s="45"/>
    </row>
    <row r="15" spans="2:10" x14ac:dyDescent="0.2">
      <c r="B15" s="102" t="s">
        <v>147</v>
      </c>
      <c r="C15" s="159">
        <v>0</v>
      </c>
      <c r="D15" s="159">
        <v>0</v>
      </c>
      <c r="E15" s="150">
        <v>0</v>
      </c>
      <c r="F15" s="313"/>
      <c r="G15" s="314"/>
      <c r="H15" s="45"/>
      <c r="I15" s="45"/>
      <c r="J15" s="45"/>
    </row>
    <row r="16" spans="2:10" ht="17.100000000000001" customHeight="1" x14ac:dyDescent="0.2">
      <c r="B16" s="67" t="s">
        <v>149</v>
      </c>
      <c r="C16" s="100">
        <f>+C13+C14+C15</f>
        <v>2166143099</v>
      </c>
      <c r="D16" s="100">
        <f t="shared" ref="D16:E16" si="2">+D13+D14+D15</f>
        <v>7384499893</v>
      </c>
      <c r="E16" s="100">
        <f t="shared" si="2"/>
        <v>4119060653</v>
      </c>
      <c r="F16" s="315"/>
      <c r="G16" s="316"/>
      <c r="H16" s="45"/>
      <c r="I16" s="45"/>
      <c r="J16" s="45"/>
    </row>
    <row r="17" spans="2:10" ht="17.100000000000001" customHeight="1" x14ac:dyDescent="0.2">
      <c r="B17" s="67" t="s">
        <v>98</v>
      </c>
      <c r="C17" s="103">
        <f>+C9-C12-C16</f>
        <v>34580090</v>
      </c>
      <c r="D17" s="103">
        <f t="shared" ref="D17:E17" si="3">+D9-D12-D16</f>
        <v>-3845061659</v>
      </c>
      <c r="E17" s="103">
        <f t="shared" si="3"/>
        <v>-2511310947</v>
      </c>
      <c r="F17" s="315"/>
      <c r="G17" s="316"/>
      <c r="H17" s="45"/>
      <c r="I17" s="45"/>
      <c r="J17" s="45"/>
    </row>
    <row r="18" spans="2:10" x14ac:dyDescent="0.2">
      <c r="B18" s="57" t="s">
        <v>73</v>
      </c>
      <c r="C18" s="159">
        <v>589942275</v>
      </c>
      <c r="D18" s="159">
        <v>547305788</v>
      </c>
      <c r="E18" s="157">
        <v>260355096</v>
      </c>
      <c r="F18" s="313"/>
      <c r="G18" s="314"/>
      <c r="H18" s="45"/>
      <c r="I18" s="45"/>
      <c r="J18" s="45"/>
    </row>
    <row r="19" spans="2:10" x14ac:dyDescent="0.2">
      <c r="B19" s="57" t="s">
        <v>74</v>
      </c>
      <c r="C19" s="159">
        <v>12059465</v>
      </c>
      <c r="D19" s="159">
        <v>-4824652</v>
      </c>
      <c r="E19" s="150">
        <v>79350286</v>
      </c>
      <c r="F19" s="313"/>
      <c r="G19" s="314"/>
      <c r="H19" s="45"/>
      <c r="I19" s="45"/>
      <c r="J19" s="45"/>
    </row>
    <row r="20" spans="2:10" ht="17.100000000000001" customHeight="1" x14ac:dyDescent="0.2">
      <c r="B20" s="52" t="s">
        <v>75</v>
      </c>
      <c r="C20" s="104">
        <f>+C17+C18-C19</f>
        <v>612462900</v>
      </c>
      <c r="D20" s="104">
        <f t="shared" ref="D20:E20" si="4">+D17+D18-D19</f>
        <v>-3292931219</v>
      </c>
      <c r="E20" s="104">
        <f t="shared" si="4"/>
        <v>-2330306137</v>
      </c>
      <c r="F20" s="315"/>
      <c r="G20" s="316"/>
      <c r="H20" s="55"/>
    </row>
    <row r="21" spans="2:10" x14ac:dyDescent="0.2">
      <c r="B21" s="58"/>
      <c r="C21" s="55"/>
      <c r="D21" s="55"/>
      <c r="E21" s="55"/>
      <c r="F21" s="55"/>
      <c r="G21" s="56"/>
      <c r="H21" s="45"/>
      <c r="I21" s="45"/>
    </row>
    <row r="22" spans="2:10" x14ac:dyDescent="0.2">
      <c r="B22" s="58"/>
      <c r="C22" s="55"/>
      <c r="D22" s="55"/>
      <c r="E22" s="55"/>
      <c r="F22" s="55"/>
      <c r="G22" s="56"/>
      <c r="H22" s="45"/>
      <c r="I22" s="45"/>
      <c r="J22" s="45"/>
    </row>
    <row r="23" spans="2:10" ht="21.75" customHeight="1" x14ac:dyDescent="0.2">
      <c r="B23" s="38" t="s">
        <v>16</v>
      </c>
      <c r="C23" s="106">
        <v>2016</v>
      </c>
      <c r="D23" s="106">
        <v>2017</v>
      </c>
      <c r="E23" s="106">
        <v>2018</v>
      </c>
      <c r="F23" s="317" t="s">
        <v>2</v>
      </c>
      <c r="G23" s="318"/>
    </row>
    <row r="24" spans="2:10" x14ac:dyDescent="0.2">
      <c r="B24" s="105" t="s">
        <v>155</v>
      </c>
      <c r="C24" s="151">
        <v>5379539728</v>
      </c>
      <c r="D24" s="151">
        <v>6952896739</v>
      </c>
      <c r="E24" s="150">
        <v>5400489745</v>
      </c>
      <c r="F24" s="313"/>
      <c r="G24" s="314"/>
    </row>
    <row r="25" spans="2:10" x14ac:dyDescent="0.2">
      <c r="B25" s="105" t="s">
        <v>150</v>
      </c>
      <c r="C25" s="151">
        <v>9759943016</v>
      </c>
      <c r="D25" s="151">
        <v>9464477713</v>
      </c>
      <c r="E25" s="150">
        <v>8944552159</v>
      </c>
      <c r="F25" s="313"/>
      <c r="G25" s="314"/>
    </row>
    <row r="26" spans="2:10" ht="15" customHeight="1" x14ac:dyDescent="0.2">
      <c r="B26" s="67" t="s">
        <v>151</v>
      </c>
      <c r="C26" s="100">
        <f>+C24+C25</f>
        <v>15139482744</v>
      </c>
      <c r="D26" s="100">
        <f t="shared" ref="D26:E26" si="5">+D24+D25</f>
        <v>16417374452</v>
      </c>
      <c r="E26" s="100">
        <f t="shared" si="5"/>
        <v>14345041904</v>
      </c>
      <c r="F26" s="315"/>
      <c r="G26" s="316"/>
    </row>
    <row r="27" spans="2:10" x14ac:dyDescent="0.2">
      <c r="B27" s="105" t="s">
        <v>156</v>
      </c>
      <c r="C27" s="151">
        <v>232048520</v>
      </c>
      <c r="D27" s="151">
        <v>429026190</v>
      </c>
      <c r="E27" s="150">
        <v>754157415</v>
      </c>
      <c r="F27" s="313"/>
      <c r="G27" s="314"/>
    </row>
    <row r="28" spans="2:10" x14ac:dyDescent="0.2">
      <c r="B28" s="105" t="s">
        <v>152</v>
      </c>
      <c r="C28" s="151">
        <v>0</v>
      </c>
      <c r="D28" s="151">
        <v>4556600157</v>
      </c>
      <c r="E28" s="150">
        <v>4786559275</v>
      </c>
      <c r="F28" s="313"/>
      <c r="G28" s="314"/>
    </row>
    <row r="29" spans="2:10" ht="15" customHeight="1" x14ac:dyDescent="0.2">
      <c r="B29" s="67" t="s">
        <v>153</v>
      </c>
      <c r="C29" s="100">
        <f>+C27+C28</f>
        <v>232048520</v>
      </c>
      <c r="D29" s="100">
        <f t="shared" ref="D29:E29" si="6">+D27+D28</f>
        <v>4985626347</v>
      </c>
      <c r="E29" s="100">
        <f t="shared" si="6"/>
        <v>5540716690</v>
      </c>
      <c r="F29" s="315"/>
      <c r="G29" s="316"/>
    </row>
    <row r="30" spans="2:10" ht="15" customHeight="1" x14ac:dyDescent="0.2">
      <c r="B30" s="160" t="s">
        <v>154</v>
      </c>
      <c r="C30" s="161">
        <v>14907434224</v>
      </c>
      <c r="D30" s="161">
        <v>11431748105</v>
      </c>
      <c r="E30" s="161">
        <v>8804325214</v>
      </c>
      <c r="F30" s="313"/>
      <c r="G30" s="314"/>
    </row>
    <row r="31" spans="2:10" ht="15" customHeight="1" x14ac:dyDescent="0.2">
      <c r="B31" s="67" t="s">
        <v>157</v>
      </c>
      <c r="C31" s="100">
        <f>+C29+C30</f>
        <v>15139482744</v>
      </c>
      <c r="D31" s="100">
        <f t="shared" ref="D31:E31" si="7">+D29+D30</f>
        <v>16417374452</v>
      </c>
      <c r="E31" s="100">
        <f t="shared" si="7"/>
        <v>14345041904</v>
      </c>
      <c r="F31" s="315"/>
      <c r="G31" s="316"/>
    </row>
    <row r="32" spans="2:10" x14ac:dyDescent="0.2">
      <c r="B32" s="240"/>
      <c r="C32" s="241"/>
      <c r="D32" s="241"/>
      <c r="E32" s="241"/>
      <c r="F32" s="241"/>
      <c r="G32" s="242"/>
      <c r="H32" s="45"/>
      <c r="I32" s="45"/>
    </row>
    <row r="33" spans="2:7" ht="14.25" x14ac:dyDescent="0.2">
      <c r="B33" s="226" t="s">
        <v>158</v>
      </c>
      <c r="C33" s="227">
        <f>+C26-C31</f>
        <v>0</v>
      </c>
      <c r="D33" s="227">
        <f>+D26-D31</f>
        <v>0</v>
      </c>
      <c r="E33" s="227">
        <f>+E26-E31</f>
        <v>0</v>
      </c>
      <c r="F33" s="227"/>
      <c r="G33" s="42"/>
    </row>
    <row r="34" spans="2:7" x14ac:dyDescent="0.2">
      <c r="B34" s="76"/>
      <c r="C34" s="59"/>
      <c r="D34" s="59"/>
      <c r="E34" s="59"/>
      <c r="F34" s="59"/>
      <c r="G34" s="140"/>
    </row>
    <row r="35" spans="2:7" x14ac:dyDescent="0.2">
      <c r="B35" s="76"/>
      <c r="C35" s="59"/>
      <c r="D35" s="59"/>
      <c r="E35" s="59"/>
      <c r="F35" s="59"/>
      <c r="G35" s="140"/>
    </row>
    <row r="36" spans="2:7" s="3" customFormat="1" ht="12.75" x14ac:dyDescent="0.2">
      <c r="B36" s="40" t="s">
        <v>94</v>
      </c>
      <c r="C36" s="45"/>
      <c r="D36" s="45"/>
      <c r="E36" s="25"/>
      <c r="F36" s="25"/>
      <c r="G36" s="54"/>
    </row>
    <row r="37" spans="2:7" x14ac:dyDescent="0.2">
      <c r="B37" s="58"/>
      <c r="C37" s="55"/>
      <c r="D37" s="55"/>
      <c r="E37" s="55"/>
      <c r="F37" s="55"/>
      <c r="G37" s="56"/>
    </row>
    <row r="38" spans="2:7" x14ac:dyDescent="0.2">
      <c r="B38" s="58"/>
      <c r="C38" s="55"/>
      <c r="D38" s="55"/>
      <c r="E38" s="55"/>
      <c r="F38" s="55"/>
      <c r="G38" s="56"/>
    </row>
    <row r="39" spans="2:7" x14ac:dyDescent="0.2">
      <c r="B39" s="58"/>
      <c r="C39" s="55"/>
      <c r="D39" s="55"/>
      <c r="E39" s="55"/>
      <c r="F39" s="55"/>
      <c r="G39" s="56"/>
    </row>
    <row r="40" spans="2:7" x14ac:dyDescent="0.2">
      <c r="B40" s="58"/>
      <c r="C40" s="55"/>
      <c r="D40" s="55"/>
      <c r="E40" s="55"/>
      <c r="F40" s="55"/>
      <c r="G40" s="56"/>
    </row>
    <row r="41" spans="2:7" x14ac:dyDescent="0.2">
      <c r="B41" s="58"/>
      <c r="C41" s="55"/>
      <c r="D41" s="55"/>
      <c r="E41" s="55"/>
      <c r="F41" s="55"/>
      <c r="G41" s="56"/>
    </row>
    <row r="42" spans="2:7" ht="13.5" thickBot="1" x14ac:dyDescent="0.25">
      <c r="B42" s="60"/>
      <c r="C42" s="55"/>
      <c r="D42" s="239"/>
      <c r="E42" s="239"/>
      <c r="F42" s="239"/>
      <c r="G42" s="29"/>
    </row>
    <row r="43" spans="2:7" s="3" customFormat="1" ht="12.75" x14ac:dyDescent="0.2">
      <c r="B43" s="28" t="s">
        <v>68</v>
      </c>
      <c r="C43" s="80"/>
      <c r="D43" s="312" t="s">
        <v>68</v>
      </c>
      <c r="E43" s="312"/>
      <c r="F43" s="312"/>
      <c r="G43" s="29"/>
    </row>
    <row r="44" spans="2:7" s="3" customFormat="1" ht="12.75" x14ac:dyDescent="0.2">
      <c r="B44" s="250" t="s">
        <v>274</v>
      </c>
      <c r="C44" s="80"/>
      <c r="D44" s="299" t="s">
        <v>276</v>
      </c>
      <c r="E44" s="299"/>
      <c r="F44" s="299"/>
      <c r="G44" s="243"/>
    </row>
    <row r="45" spans="2:7" s="3" customFormat="1" ht="12.75" x14ac:dyDescent="0.2">
      <c r="B45" s="250" t="s">
        <v>275</v>
      </c>
      <c r="C45" s="80"/>
      <c r="D45" s="299" t="s">
        <v>277</v>
      </c>
      <c r="E45" s="299"/>
      <c r="F45" s="299"/>
      <c r="G45" s="243"/>
    </row>
    <row r="46" spans="2:7" ht="12.75" x14ac:dyDescent="0.2">
      <c r="B46" s="40"/>
      <c r="C46" s="249">
        <v>43606</v>
      </c>
      <c r="D46" s="45"/>
      <c r="E46" s="45"/>
      <c r="F46" s="45"/>
      <c r="G46" s="56"/>
    </row>
    <row r="47" spans="2:7" x14ac:dyDescent="0.2">
      <c r="B47" s="49" t="s">
        <v>71</v>
      </c>
      <c r="C47" s="50" t="s">
        <v>70</v>
      </c>
      <c r="D47" s="48"/>
      <c r="E47" s="48"/>
      <c r="F47" s="48"/>
      <c r="G47" s="51"/>
    </row>
  </sheetData>
  <sheetProtection password="9690" sheet="1" objects="1" scenarios="1"/>
  <mergeCells count="31">
    <mergeCell ref="B2:G2"/>
    <mergeCell ref="C3:G3"/>
    <mergeCell ref="F4:G4"/>
    <mergeCell ref="F14:G14"/>
    <mergeCell ref="D44:F44"/>
    <mergeCell ref="F12:G12"/>
    <mergeCell ref="F13:G13"/>
    <mergeCell ref="F15:G15"/>
    <mergeCell ref="F16:G16"/>
    <mergeCell ref="F17:G17"/>
    <mergeCell ref="F20:G20"/>
    <mergeCell ref="F18:G18"/>
    <mergeCell ref="F19:G19"/>
    <mergeCell ref="F24:G24"/>
    <mergeCell ref="F25:G25"/>
    <mergeCell ref="F31:G31"/>
    <mergeCell ref="D45:F45"/>
    <mergeCell ref="D43:F43"/>
    <mergeCell ref="F5:G5"/>
    <mergeCell ref="F6:G6"/>
    <mergeCell ref="F7:G7"/>
    <mergeCell ref="F8:G8"/>
    <mergeCell ref="F9:G9"/>
    <mergeCell ref="F10:G10"/>
    <mergeCell ref="F11:G11"/>
    <mergeCell ref="F27:G27"/>
    <mergeCell ref="F28:G28"/>
    <mergeCell ref="F30:G30"/>
    <mergeCell ref="F23:G23"/>
    <mergeCell ref="F26:G26"/>
    <mergeCell ref="F29:G29"/>
  </mergeCells>
  <printOptions horizontalCentered="1"/>
  <pageMargins left="0.11811023622047245" right="0" top="0.74803149606299213" bottom="0.74803149606299213" header="0.31496062992125984" footer="0.31496062992125984"/>
  <pageSetup paperSize="9" scale="74" orientation="landscape" r:id="rId1"/>
  <headerFooter>
    <oddFooter>&amp;R&amp;P  de  &amp;N</oddFooter>
  </headerFooter>
  <ignoredErrors>
    <ignoredError sqref="C9:E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2"/>
  <sheetViews>
    <sheetView showGridLines="0" zoomScale="120" zoomScaleNormal="120" zoomScaleSheetLayoutView="80" workbookViewId="0">
      <pane xSplit="2" ySplit="6" topLeftCell="P19" activePane="bottomRight" state="frozen"/>
      <selection pane="topRight" activeCell="C1" sqref="C1"/>
      <selection pane="bottomLeft" activeCell="A7" sqref="A7"/>
      <selection pane="bottomRight" activeCell="S19" sqref="S19"/>
    </sheetView>
  </sheetViews>
  <sheetFormatPr baseColWidth="10" defaultColWidth="17.28515625" defaultRowHeight="12" x14ac:dyDescent="0.2"/>
  <cols>
    <col min="1" max="1" width="1.7109375" style="36" customWidth="1"/>
    <col min="2" max="2" width="57.140625" style="36" customWidth="1"/>
    <col min="3" max="19" width="20.28515625" style="36" customWidth="1"/>
    <col min="20" max="16384" width="17.28515625" style="36"/>
  </cols>
  <sheetData>
    <row r="1" spans="2:19" ht="6.75" customHeight="1" x14ac:dyDescent="0.2"/>
    <row r="2" spans="2:19" ht="55.5" customHeight="1" x14ac:dyDescent="0.2">
      <c r="B2" s="319" t="s">
        <v>174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1"/>
    </row>
    <row r="3" spans="2:19" s="3" customFormat="1" ht="18.75" customHeight="1" x14ac:dyDescent="0.2">
      <c r="B3" s="191" t="s">
        <v>72</v>
      </c>
      <c r="C3" s="291" t="s">
        <v>278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2"/>
    </row>
    <row r="4" spans="2:19" ht="87" customHeight="1" x14ac:dyDescent="0.2">
      <c r="B4" s="65" t="s">
        <v>1</v>
      </c>
      <c r="C4" s="38" t="s">
        <v>80</v>
      </c>
      <c r="D4" s="38" t="s">
        <v>79</v>
      </c>
      <c r="E4" s="38" t="s">
        <v>81</v>
      </c>
      <c r="F4" s="38" t="s">
        <v>82</v>
      </c>
      <c r="G4" s="38" t="s">
        <v>83</v>
      </c>
      <c r="H4" s="38" t="s">
        <v>84</v>
      </c>
      <c r="I4" s="38" t="s">
        <v>85</v>
      </c>
      <c r="J4" s="38" t="s">
        <v>86</v>
      </c>
      <c r="K4" s="38" t="s">
        <v>87</v>
      </c>
      <c r="L4" s="38" t="s">
        <v>242</v>
      </c>
      <c r="M4" s="38" t="s">
        <v>89</v>
      </c>
      <c r="N4" s="38" t="s">
        <v>63</v>
      </c>
      <c r="O4" s="38" t="s">
        <v>90</v>
      </c>
      <c r="P4" s="38" t="s">
        <v>91</v>
      </c>
      <c r="Q4" s="38" t="s">
        <v>78</v>
      </c>
      <c r="R4" s="38" t="s">
        <v>17</v>
      </c>
      <c r="S4" s="38" t="s">
        <v>3</v>
      </c>
    </row>
    <row r="5" spans="2:19" x14ac:dyDescent="0.2">
      <c r="B5" s="66" t="s">
        <v>99</v>
      </c>
      <c r="C5" s="128">
        <f>+C6+C12</f>
        <v>25410666</v>
      </c>
      <c r="D5" s="128">
        <f t="shared" ref="D5:R5" si="0">+D6+D12</f>
        <v>0</v>
      </c>
      <c r="E5" s="128">
        <f t="shared" si="0"/>
        <v>0</v>
      </c>
      <c r="F5" s="128">
        <f t="shared" si="0"/>
        <v>65274100</v>
      </c>
      <c r="G5" s="128">
        <f t="shared" si="0"/>
        <v>625829139</v>
      </c>
      <c r="H5" s="128">
        <f t="shared" si="0"/>
        <v>0</v>
      </c>
      <c r="I5" s="128">
        <f t="shared" si="0"/>
        <v>0</v>
      </c>
      <c r="J5" s="128">
        <f t="shared" si="0"/>
        <v>3480080830</v>
      </c>
      <c r="K5" s="128">
        <f t="shared" si="0"/>
        <v>0</v>
      </c>
      <c r="L5" s="128">
        <f t="shared" si="0"/>
        <v>0</v>
      </c>
      <c r="M5" s="128">
        <f t="shared" si="0"/>
        <v>0</v>
      </c>
      <c r="N5" s="128">
        <f t="shared" si="0"/>
        <v>0</v>
      </c>
      <c r="O5" s="128">
        <f t="shared" si="0"/>
        <v>0</v>
      </c>
      <c r="P5" s="128">
        <f t="shared" si="0"/>
        <v>0</v>
      </c>
      <c r="Q5" s="128">
        <f t="shared" si="0"/>
        <v>0</v>
      </c>
      <c r="R5" s="128">
        <f t="shared" si="0"/>
        <v>0</v>
      </c>
      <c r="S5" s="128">
        <f>SUM(C5:R5)</f>
        <v>4196594735</v>
      </c>
    </row>
    <row r="6" spans="2:19" x14ac:dyDescent="0.2">
      <c r="B6" s="77" t="s">
        <v>189</v>
      </c>
      <c r="C6" s="128">
        <f t="shared" ref="C6:R6" si="1">SUM(C7:C11)</f>
        <v>25410666</v>
      </c>
      <c r="D6" s="128">
        <f t="shared" si="1"/>
        <v>0</v>
      </c>
      <c r="E6" s="128">
        <f t="shared" si="1"/>
        <v>0</v>
      </c>
      <c r="F6" s="128">
        <f t="shared" si="1"/>
        <v>16585692</v>
      </c>
      <c r="G6" s="128">
        <f t="shared" si="1"/>
        <v>342612633</v>
      </c>
      <c r="H6" s="128">
        <f t="shared" si="1"/>
        <v>0</v>
      </c>
      <c r="I6" s="128">
        <f t="shared" si="1"/>
        <v>0</v>
      </c>
      <c r="J6" s="128">
        <f t="shared" si="1"/>
        <v>3480080830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8">
        <f t="shared" si="1"/>
        <v>0</v>
      </c>
      <c r="O6" s="128">
        <f t="shared" si="1"/>
        <v>0</v>
      </c>
      <c r="P6" s="128">
        <f t="shared" si="1"/>
        <v>0</v>
      </c>
      <c r="Q6" s="128">
        <f t="shared" si="1"/>
        <v>0</v>
      </c>
      <c r="R6" s="128">
        <f t="shared" si="1"/>
        <v>0</v>
      </c>
      <c r="S6" s="128">
        <f t="shared" ref="S6:S20" si="2">SUM(C6:R6)</f>
        <v>3864689821</v>
      </c>
    </row>
    <row r="7" spans="2:19" x14ac:dyDescent="0.2">
      <c r="B7" s="64" t="s">
        <v>107</v>
      </c>
      <c r="C7" s="162">
        <v>0</v>
      </c>
      <c r="D7" s="162">
        <v>0</v>
      </c>
      <c r="E7" s="162">
        <v>0</v>
      </c>
      <c r="F7" s="162">
        <v>0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29">
        <f t="shared" si="2"/>
        <v>0</v>
      </c>
    </row>
    <row r="8" spans="2:19" x14ac:dyDescent="0.2">
      <c r="B8" s="64" t="s">
        <v>108</v>
      </c>
      <c r="C8" s="162">
        <v>0</v>
      </c>
      <c r="D8" s="162">
        <v>0</v>
      </c>
      <c r="E8" s="162">
        <v>0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29">
        <f t="shared" si="2"/>
        <v>0</v>
      </c>
    </row>
    <row r="9" spans="2:19" x14ac:dyDescent="0.2">
      <c r="B9" s="64" t="s">
        <v>109</v>
      </c>
      <c r="C9" s="162">
        <f>512408+20090258+4808000</f>
        <v>25410666</v>
      </c>
      <c r="D9" s="162">
        <v>0</v>
      </c>
      <c r="E9" s="162">
        <v>0</v>
      </c>
      <c r="F9" s="162">
        <f>12873692+3712000</f>
        <v>16585692</v>
      </c>
      <c r="G9" s="162">
        <f>16489972-380472+326122661</f>
        <v>342232161</v>
      </c>
      <c r="H9" s="162">
        <v>0</v>
      </c>
      <c r="I9" s="162">
        <v>0</v>
      </c>
      <c r="J9" s="162">
        <v>199583588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  <c r="Q9" s="162">
        <v>0</v>
      </c>
      <c r="R9" s="162">
        <v>0</v>
      </c>
      <c r="S9" s="129">
        <f t="shared" si="2"/>
        <v>583812107</v>
      </c>
    </row>
    <row r="10" spans="2:19" x14ac:dyDescent="0.2">
      <c r="B10" s="64" t="s">
        <v>110</v>
      </c>
      <c r="C10" s="162">
        <v>0</v>
      </c>
      <c r="D10" s="162">
        <v>0</v>
      </c>
      <c r="E10" s="162">
        <v>0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  <c r="Q10" s="162">
        <v>0</v>
      </c>
      <c r="R10" s="162">
        <v>0</v>
      </c>
      <c r="S10" s="129">
        <f t="shared" si="2"/>
        <v>0</v>
      </c>
    </row>
    <row r="11" spans="2:19" x14ac:dyDescent="0.2">
      <c r="B11" s="64" t="s">
        <v>111</v>
      </c>
      <c r="C11" s="162">
        <v>0</v>
      </c>
      <c r="D11" s="162">
        <v>0</v>
      </c>
      <c r="E11" s="162">
        <v>0</v>
      </c>
      <c r="F11" s="162">
        <v>0</v>
      </c>
      <c r="G11" s="162">
        <v>380472</v>
      </c>
      <c r="H11" s="162">
        <v>0</v>
      </c>
      <c r="I11" s="162">
        <v>0</v>
      </c>
      <c r="J11" s="162">
        <v>3280497242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29">
        <f t="shared" si="2"/>
        <v>3280877714</v>
      </c>
    </row>
    <row r="12" spans="2:19" ht="20.25" x14ac:dyDescent="0.2">
      <c r="B12" s="66" t="s">
        <v>112</v>
      </c>
      <c r="C12" s="163">
        <v>0</v>
      </c>
      <c r="D12" s="163">
        <v>0</v>
      </c>
      <c r="E12" s="163">
        <v>0</v>
      </c>
      <c r="F12" s="163">
        <v>48688408</v>
      </c>
      <c r="G12" s="163">
        <f>77871053+136202651+69142802</f>
        <v>283216506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128">
        <f>SUM(C12:R12)</f>
        <v>331904914</v>
      </c>
    </row>
    <row r="13" spans="2:19" x14ac:dyDescent="0.2">
      <c r="B13" s="66" t="s">
        <v>113</v>
      </c>
      <c r="C13" s="128">
        <f>+C14+C22</f>
        <v>224182446</v>
      </c>
      <c r="D13" s="128">
        <f t="shared" ref="D13:R13" si="3">+D14+D22</f>
        <v>0</v>
      </c>
      <c r="E13" s="128">
        <f t="shared" si="3"/>
        <v>0</v>
      </c>
      <c r="F13" s="128">
        <f t="shared" si="3"/>
        <v>7615400</v>
      </c>
      <c r="G13" s="128">
        <f t="shared" si="3"/>
        <v>635343435</v>
      </c>
      <c r="H13" s="128">
        <f t="shared" si="3"/>
        <v>0</v>
      </c>
      <c r="I13" s="128">
        <f t="shared" si="3"/>
        <v>0</v>
      </c>
      <c r="J13" s="128">
        <f t="shared" si="3"/>
        <v>3321463515</v>
      </c>
      <c r="K13" s="128">
        <f t="shared" si="3"/>
        <v>0</v>
      </c>
      <c r="L13" s="128">
        <f t="shared" si="3"/>
        <v>0</v>
      </c>
      <c r="M13" s="128">
        <f t="shared" si="3"/>
        <v>0</v>
      </c>
      <c r="N13" s="128">
        <f t="shared" si="3"/>
        <v>0</v>
      </c>
      <c r="O13" s="128">
        <f t="shared" si="3"/>
        <v>0</v>
      </c>
      <c r="P13" s="128">
        <f t="shared" si="3"/>
        <v>0</v>
      </c>
      <c r="Q13" s="128">
        <f t="shared" si="3"/>
        <v>0</v>
      </c>
      <c r="R13" s="128">
        <f t="shared" si="3"/>
        <v>0</v>
      </c>
      <c r="S13" s="128">
        <f t="shared" si="2"/>
        <v>4188604796</v>
      </c>
    </row>
    <row r="14" spans="2:19" x14ac:dyDescent="0.2">
      <c r="B14" s="66" t="s">
        <v>114</v>
      </c>
      <c r="C14" s="128">
        <f>+SUM(C15:C20)</f>
        <v>205588882</v>
      </c>
      <c r="D14" s="128">
        <f t="shared" ref="D14:R14" si="4">+SUM(D15:D20)</f>
        <v>0</v>
      </c>
      <c r="E14" s="128">
        <f t="shared" si="4"/>
        <v>0</v>
      </c>
      <c r="F14" s="128">
        <f t="shared" si="4"/>
        <v>7615400</v>
      </c>
      <c r="G14" s="128">
        <f t="shared" si="4"/>
        <v>635343435</v>
      </c>
      <c r="H14" s="128">
        <f t="shared" si="4"/>
        <v>0</v>
      </c>
      <c r="I14" s="128">
        <f t="shared" si="4"/>
        <v>0</v>
      </c>
      <c r="J14" s="128">
        <f t="shared" si="4"/>
        <v>0</v>
      </c>
      <c r="K14" s="128">
        <f t="shared" si="4"/>
        <v>0</v>
      </c>
      <c r="L14" s="128">
        <f t="shared" si="4"/>
        <v>0</v>
      </c>
      <c r="M14" s="128">
        <f t="shared" si="4"/>
        <v>0</v>
      </c>
      <c r="N14" s="128">
        <f t="shared" si="4"/>
        <v>0</v>
      </c>
      <c r="O14" s="128">
        <f t="shared" si="4"/>
        <v>0</v>
      </c>
      <c r="P14" s="128">
        <f t="shared" si="4"/>
        <v>0</v>
      </c>
      <c r="Q14" s="128">
        <f t="shared" si="4"/>
        <v>0</v>
      </c>
      <c r="R14" s="128">
        <f t="shared" si="4"/>
        <v>0</v>
      </c>
      <c r="S14" s="128">
        <f t="shared" si="2"/>
        <v>848547717</v>
      </c>
    </row>
    <row r="15" spans="2:19" x14ac:dyDescent="0.2">
      <c r="B15" s="64" t="s">
        <v>115</v>
      </c>
      <c r="C15" s="162">
        <v>0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  <c r="R15" s="162">
        <v>0</v>
      </c>
      <c r="S15" s="129">
        <f>SUM(C15:R15)</f>
        <v>0</v>
      </c>
    </row>
    <row r="16" spans="2:19" x14ac:dyDescent="0.2">
      <c r="B16" s="64" t="s">
        <v>213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  <c r="R16" s="162">
        <v>0</v>
      </c>
      <c r="S16" s="129">
        <f t="shared" ref="S16:S17" si="5">SUM(C16:R16)</f>
        <v>0</v>
      </c>
    </row>
    <row r="17" spans="2:19" x14ac:dyDescent="0.2">
      <c r="B17" s="64" t="s">
        <v>214</v>
      </c>
      <c r="C17" s="162">
        <v>19282145</v>
      </c>
      <c r="D17" s="162">
        <v>0</v>
      </c>
      <c r="E17" s="162">
        <v>0</v>
      </c>
      <c r="F17" s="162">
        <v>3903400</v>
      </c>
      <c r="G17" s="162">
        <f>1237394+1508916+4254188+5565273+3792250+13689490</f>
        <v>30047511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29">
        <f t="shared" si="5"/>
        <v>53233056</v>
      </c>
    </row>
    <row r="18" spans="2:19" x14ac:dyDescent="0.2">
      <c r="B18" s="64" t="s">
        <v>215</v>
      </c>
      <c r="C18" s="162">
        <v>0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  <c r="S18" s="129">
        <f t="shared" si="2"/>
        <v>0</v>
      </c>
    </row>
    <row r="19" spans="2:19" x14ac:dyDescent="0.2">
      <c r="B19" s="64" t="s">
        <v>216</v>
      </c>
      <c r="C19" s="162">
        <f>151870788+9537691</f>
        <v>161408479</v>
      </c>
      <c r="D19" s="162">
        <v>0</v>
      </c>
      <c r="E19" s="162">
        <v>0</v>
      </c>
      <c r="F19" s="162">
        <v>0</v>
      </c>
      <c r="G19" s="162">
        <v>279173263</v>
      </c>
      <c r="H19" s="162">
        <v>0</v>
      </c>
      <c r="I19" s="162">
        <v>0</v>
      </c>
      <c r="J19" s="162">
        <v>0</v>
      </c>
      <c r="K19" s="162">
        <v>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29">
        <f t="shared" si="2"/>
        <v>440581742</v>
      </c>
    </row>
    <row r="20" spans="2:19" x14ac:dyDescent="0.2">
      <c r="B20" s="64" t="s">
        <v>217</v>
      </c>
      <c r="C20" s="162">
        <f>20090258+4808000</f>
        <v>24898258</v>
      </c>
      <c r="D20" s="162">
        <v>0</v>
      </c>
      <c r="E20" s="162">
        <v>0</v>
      </c>
      <c r="F20" s="162">
        <v>3712000</v>
      </c>
      <c r="G20" s="162">
        <f>329834661-3712000</f>
        <v>326122661</v>
      </c>
      <c r="H20" s="162">
        <v>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2">
        <v>0</v>
      </c>
      <c r="Q20" s="162">
        <v>0</v>
      </c>
      <c r="R20" s="162">
        <v>0</v>
      </c>
      <c r="S20" s="129">
        <f t="shared" si="2"/>
        <v>354732919</v>
      </c>
    </row>
    <row r="21" spans="2:19" x14ac:dyDescent="0.2">
      <c r="B21" s="66" t="s">
        <v>116</v>
      </c>
      <c r="C21" s="128">
        <f>+C5-C14</f>
        <v>-180178216</v>
      </c>
      <c r="D21" s="128">
        <f t="shared" ref="D21:R21" si="6">+D5-D14</f>
        <v>0</v>
      </c>
      <c r="E21" s="128">
        <f t="shared" si="6"/>
        <v>0</v>
      </c>
      <c r="F21" s="128">
        <f t="shared" si="6"/>
        <v>57658700</v>
      </c>
      <c r="G21" s="128">
        <f t="shared" si="6"/>
        <v>-9514296</v>
      </c>
      <c r="H21" s="128">
        <f t="shared" si="6"/>
        <v>0</v>
      </c>
      <c r="I21" s="128">
        <f t="shared" si="6"/>
        <v>0</v>
      </c>
      <c r="J21" s="128">
        <f t="shared" si="6"/>
        <v>3480080830</v>
      </c>
      <c r="K21" s="128">
        <f t="shared" si="6"/>
        <v>0</v>
      </c>
      <c r="L21" s="128">
        <f t="shared" si="6"/>
        <v>0</v>
      </c>
      <c r="M21" s="128">
        <f t="shared" si="6"/>
        <v>0</v>
      </c>
      <c r="N21" s="128">
        <f t="shared" si="6"/>
        <v>0</v>
      </c>
      <c r="O21" s="128">
        <f t="shared" si="6"/>
        <v>0</v>
      </c>
      <c r="P21" s="128">
        <f t="shared" si="6"/>
        <v>0</v>
      </c>
      <c r="Q21" s="128">
        <f t="shared" si="6"/>
        <v>0</v>
      </c>
      <c r="R21" s="128">
        <f t="shared" si="6"/>
        <v>0</v>
      </c>
      <c r="S21" s="128">
        <f>+S5-S14</f>
        <v>3348047018</v>
      </c>
    </row>
    <row r="22" spans="2:19" x14ac:dyDescent="0.2">
      <c r="B22" s="66" t="s">
        <v>119</v>
      </c>
      <c r="C22" s="128">
        <f>+C23+C24</f>
        <v>18593564</v>
      </c>
      <c r="D22" s="128">
        <f t="shared" ref="D22:R22" si="7">+D23+D24</f>
        <v>0</v>
      </c>
      <c r="E22" s="128">
        <f t="shared" si="7"/>
        <v>0</v>
      </c>
      <c r="F22" s="128">
        <f t="shared" si="7"/>
        <v>0</v>
      </c>
      <c r="G22" s="128">
        <f t="shared" si="7"/>
        <v>0</v>
      </c>
      <c r="H22" s="128">
        <f t="shared" si="7"/>
        <v>0</v>
      </c>
      <c r="I22" s="128">
        <f t="shared" si="7"/>
        <v>0</v>
      </c>
      <c r="J22" s="128">
        <f t="shared" si="7"/>
        <v>3321463515</v>
      </c>
      <c r="K22" s="128">
        <f t="shared" si="7"/>
        <v>0</v>
      </c>
      <c r="L22" s="128">
        <f t="shared" si="7"/>
        <v>0</v>
      </c>
      <c r="M22" s="128">
        <f t="shared" si="7"/>
        <v>0</v>
      </c>
      <c r="N22" s="128">
        <f t="shared" si="7"/>
        <v>0</v>
      </c>
      <c r="O22" s="128">
        <f t="shared" si="7"/>
        <v>0</v>
      </c>
      <c r="P22" s="128">
        <f t="shared" si="7"/>
        <v>0</v>
      </c>
      <c r="Q22" s="128">
        <f t="shared" si="7"/>
        <v>0</v>
      </c>
      <c r="R22" s="128">
        <f t="shared" si="7"/>
        <v>0</v>
      </c>
      <c r="S22" s="128">
        <f>+S23+S24</f>
        <v>3340057079</v>
      </c>
    </row>
    <row r="23" spans="2:19" x14ac:dyDescent="0.2">
      <c r="B23" s="64" t="s">
        <v>117</v>
      </c>
      <c r="C23" s="162">
        <v>18593564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f>4752916548-1342078069-89374964</f>
        <v>3321463515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29">
        <f>SUM(C23:R23)</f>
        <v>3340057079</v>
      </c>
    </row>
    <row r="24" spans="2:19" x14ac:dyDescent="0.2">
      <c r="B24" s="64" t="s">
        <v>118</v>
      </c>
      <c r="C24" s="162">
        <v>0</v>
      </c>
      <c r="D24" s="162">
        <v>0</v>
      </c>
      <c r="E24" s="162">
        <v>0</v>
      </c>
      <c r="F24" s="162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29">
        <f>SUM(C24:R24)</f>
        <v>0</v>
      </c>
    </row>
    <row r="25" spans="2:19" x14ac:dyDescent="0.2">
      <c r="B25" s="66" t="s">
        <v>120</v>
      </c>
      <c r="C25" s="128">
        <f>+C21-C22</f>
        <v>-198771780</v>
      </c>
      <c r="D25" s="128">
        <f t="shared" ref="D25:R25" si="8">+D21-D22</f>
        <v>0</v>
      </c>
      <c r="E25" s="128">
        <f t="shared" si="8"/>
        <v>0</v>
      </c>
      <c r="F25" s="128">
        <f t="shared" si="8"/>
        <v>57658700</v>
      </c>
      <c r="G25" s="128">
        <f t="shared" si="8"/>
        <v>-9514296</v>
      </c>
      <c r="H25" s="128">
        <f t="shared" si="8"/>
        <v>0</v>
      </c>
      <c r="I25" s="128">
        <f t="shared" si="8"/>
        <v>0</v>
      </c>
      <c r="J25" s="128">
        <f t="shared" si="8"/>
        <v>158617315</v>
      </c>
      <c r="K25" s="128">
        <f t="shared" si="8"/>
        <v>0</v>
      </c>
      <c r="L25" s="128">
        <f t="shared" si="8"/>
        <v>0</v>
      </c>
      <c r="M25" s="128">
        <f t="shared" si="8"/>
        <v>0</v>
      </c>
      <c r="N25" s="128">
        <f t="shared" si="8"/>
        <v>0</v>
      </c>
      <c r="O25" s="128">
        <f t="shared" si="8"/>
        <v>0</v>
      </c>
      <c r="P25" s="128">
        <f t="shared" si="8"/>
        <v>0</v>
      </c>
      <c r="Q25" s="128">
        <f t="shared" si="8"/>
        <v>0</v>
      </c>
      <c r="R25" s="128">
        <f t="shared" si="8"/>
        <v>0</v>
      </c>
      <c r="S25" s="128">
        <f>+S21-S22</f>
        <v>7989939</v>
      </c>
    </row>
    <row r="26" spans="2:19" x14ac:dyDescent="0.2">
      <c r="B26" s="40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2:19" x14ac:dyDescent="0.2">
      <c r="B27" s="40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2:19" s="3" customFormat="1" ht="12.75" x14ac:dyDescent="0.2">
      <c r="B28" s="135" t="s">
        <v>180</v>
      </c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41"/>
    </row>
    <row r="29" spans="2:19" s="3" customFormat="1" ht="12.75" x14ac:dyDescent="0.2">
      <c r="B29" s="300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2"/>
    </row>
    <row r="30" spans="2:19" s="3" customFormat="1" ht="12.75" x14ac:dyDescent="0.2">
      <c r="B30" s="300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</row>
    <row r="31" spans="2:19" s="3" customFormat="1" ht="12.75" x14ac:dyDescent="0.2">
      <c r="B31" s="300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2"/>
    </row>
    <row r="32" spans="2:19" s="3" customFormat="1" ht="12.75" x14ac:dyDescent="0.2">
      <c r="B32" s="300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2"/>
    </row>
    <row r="33" spans="2:19" s="3" customFormat="1" ht="12.75" x14ac:dyDescent="0.2"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2"/>
    </row>
    <row r="34" spans="2:19" s="3" customFormat="1" ht="12.75" x14ac:dyDescent="0.2">
      <c r="B34" s="300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2"/>
    </row>
    <row r="35" spans="2:19" s="3" customFormat="1" ht="12.75" x14ac:dyDescent="0.2">
      <c r="B35" s="300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2"/>
    </row>
    <row r="36" spans="2:19" s="3" customFormat="1" ht="12.75" x14ac:dyDescent="0.2">
      <c r="B36" s="300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2"/>
    </row>
    <row r="37" spans="2:19" s="3" customFormat="1" ht="12.75" x14ac:dyDescent="0.2"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2"/>
    </row>
    <row r="38" spans="2:19" s="3" customFormat="1" ht="12.75" x14ac:dyDescent="0.2">
      <c r="B38" s="300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2"/>
    </row>
    <row r="39" spans="2:19" s="3" customFormat="1" ht="12.75" x14ac:dyDescent="0.2">
      <c r="B39" s="300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</row>
    <row r="40" spans="2:19" s="3" customFormat="1" ht="12.75" x14ac:dyDescent="0.2">
      <c r="B40" s="300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2"/>
    </row>
    <row r="41" spans="2:19" s="3" customFormat="1" ht="12.75" x14ac:dyDescent="0.2">
      <c r="B41" s="303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5"/>
    </row>
    <row r="42" spans="2:19" s="3" customFormat="1" ht="12.75" x14ac:dyDescent="0.2">
      <c r="B42" s="58"/>
      <c r="C42" s="55"/>
      <c r="D42" s="6"/>
      <c r="E42" s="6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35"/>
    </row>
    <row r="43" spans="2:19" s="3" customFormat="1" ht="12.75" x14ac:dyDescent="0.2">
      <c r="B43" s="40" t="s">
        <v>94</v>
      </c>
      <c r="C43" s="55"/>
      <c r="D43" s="6"/>
      <c r="E43" s="6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35"/>
    </row>
    <row r="44" spans="2:19" s="3" customFormat="1" ht="12.75" x14ac:dyDescent="0.2">
      <c r="B44" s="58"/>
      <c r="C44" s="55"/>
      <c r="D44" s="6"/>
      <c r="E44" s="6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35"/>
    </row>
    <row r="45" spans="2:19" s="3" customFormat="1" ht="12.75" x14ac:dyDescent="0.2">
      <c r="B45" s="58"/>
      <c r="C45" s="55"/>
      <c r="D45" s="6"/>
      <c r="E45" s="6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35"/>
    </row>
    <row r="46" spans="2:19" s="3" customFormat="1" ht="12.75" x14ac:dyDescent="0.2">
      <c r="B46" s="58"/>
      <c r="C46" s="55"/>
      <c r="D46" s="6"/>
      <c r="E46" s="6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35"/>
    </row>
    <row r="47" spans="2:19" s="3" customFormat="1" ht="13.5" thickBot="1" x14ac:dyDescent="0.25">
      <c r="B47" s="60"/>
      <c r="C47" s="55"/>
      <c r="D47" s="244"/>
      <c r="E47" s="244"/>
      <c r="F47" s="244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35"/>
    </row>
    <row r="48" spans="2:19" s="3" customFormat="1" ht="12.75" x14ac:dyDescent="0.2">
      <c r="B48" s="47" t="s">
        <v>68</v>
      </c>
      <c r="C48" s="45"/>
      <c r="D48" s="312" t="s">
        <v>68</v>
      </c>
      <c r="E48" s="312"/>
      <c r="F48" s="312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35"/>
    </row>
    <row r="49" spans="2:19" s="3" customFormat="1" ht="12.75" x14ac:dyDescent="0.2">
      <c r="B49" s="250" t="s">
        <v>274</v>
      </c>
      <c r="C49" s="45"/>
      <c r="D49" s="299" t="s">
        <v>276</v>
      </c>
      <c r="E49" s="299"/>
      <c r="F49" s="29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35"/>
    </row>
    <row r="50" spans="2:19" s="3" customFormat="1" ht="12.75" x14ac:dyDescent="0.2">
      <c r="B50" s="250" t="s">
        <v>275</v>
      </c>
      <c r="C50" s="45"/>
      <c r="D50" s="299" t="s">
        <v>277</v>
      </c>
      <c r="E50" s="299"/>
      <c r="F50" s="29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35"/>
    </row>
    <row r="51" spans="2:19" s="3" customFormat="1" ht="12.75" x14ac:dyDescent="0.2">
      <c r="B51" s="40"/>
      <c r="C51" s="271">
        <v>43606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35"/>
    </row>
    <row r="52" spans="2:19" x14ac:dyDescent="0.2">
      <c r="B52" s="49" t="s">
        <v>71</v>
      </c>
      <c r="C52" s="50" t="s">
        <v>70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51"/>
    </row>
  </sheetData>
  <sheetProtection password="9690" sheet="1" objects="1" scenarios="1"/>
  <mergeCells count="6">
    <mergeCell ref="D50:F50"/>
    <mergeCell ref="B2:S2"/>
    <mergeCell ref="C3:S3"/>
    <mergeCell ref="B29:S41"/>
    <mergeCell ref="D48:F48"/>
    <mergeCell ref="D49:F4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r:id="rId1"/>
  <headerFooter>
    <oddFooter>&amp;R&amp;P  de  &amp;N</oddFooter>
  </headerFooter>
  <ignoredErrors>
    <ignoredError sqref="C6:R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showGridLines="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F8" sqref="F8"/>
    </sheetView>
  </sheetViews>
  <sheetFormatPr baseColWidth="10" defaultRowHeight="12" x14ac:dyDescent="0.2"/>
  <cols>
    <col min="1" max="1" width="1.7109375" style="36" customWidth="1"/>
    <col min="2" max="2" width="56.85546875" style="36" customWidth="1"/>
    <col min="3" max="3" width="19.85546875" style="36" customWidth="1"/>
    <col min="4" max="4" width="22.5703125" style="36" customWidth="1"/>
    <col min="5" max="5" width="22.42578125" style="36" customWidth="1"/>
    <col min="6" max="6" width="64.28515625" style="36" customWidth="1"/>
    <col min="7" max="7" width="1.7109375" style="36" customWidth="1"/>
    <col min="8" max="8" width="71.5703125" style="36" customWidth="1"/>
    <col min="9" max="16384" width="11.42578125" style="36"/>
  </cols>
  <sheetData>
    <row r="1" spans="2:8" ht="6.75" customHeight="1" x14ac:dyDescent="0.2"/>
    <row r="2" spans="2:8" s="3" customFormat="1" ht="50.1" customHeight="1" x14ac:dyDescent="0.2">
      <c r="B2" s="327" t="s">
        <v>179</v>
      </c>
      <c r="C2" s="328"/>
      <c r="D2" s="328"/>
      <c r="E2" s="328"/>
      <c r="F2" s="329"/>
      <c r="G2" s="6"/>
    </row>
    <row r="3" spans="2:8" s="3" customFormat="1" ht="21" customHeight="1" x14ac:dyDescent="0.2">
      <c r="B3" s="330" t="s">
        <v>121</v>
      </c>
      <c r="C3" s="325" t="s">
        <v>65</v>
      </c>
      <c r="D3" s="322" t="s">
        <v>181</v>
      </c>
      <c r="E3" s="324" t="s">
        <v>5</v>
      </c>
      <c r="F3" s="325" t="s">
        <v>62</v>
      </c>
      <c r="G3" s="6"/>
      <c r="H3" s="333" t="s">
        <v>159</v>
      </c>
    </row>
    <row r="4" spans="2:8" s="3" customFormat="1" ht="21" customHeight="1" x14ac:dyDescent="0.2">
      <c r="B4" s="331"/>
      <c r="C4" s="326"/>
      <c r="D4" s="323"/>
      <c r="E4" s="323"/>
      <c r="F4" s="326"/>
      <c r="G4" s="6"/>
      <c r="H4" s="334"/>
    </row>
    <row r="5" spans="2:8" ht="12.75" x14ac:dyDescent="0.2">
      <c r="B5" s="89" t="s">
        <v>251</v>
      </c>
      <c r="C5" s="167">
        <f>+C6+C7</f>
        <v>2454919000</v>
      </c>
      <c r="D5" s="167">
        <f t="shared" ref="D5" si="0">+D6+D7</f>
        <v>2454919000</v>
      </c>
      <c r="E5" s="133">
        <f>+C5-D5</f>
        <v>0</v>
      </c>
      <c r="F5" s="165"/>
      <c r="G5" s="6"/>
    </row>
    <row r="6" spans="2:8" ht="12.75" x14ac:dyDescent="0.2">
      <c r="B6" s="89" t="s">
        <v>252</v>
      </c>
      <c r="C6" s="164">
        <v>644778939</v>
      </c>
      <c r="D6" s="164">
        <v>644778939</v>
      </c>
      <c r="E6" s="258">
        <f>+C6-D6</f>
        <v>0</v>
      </c>
      <c r="F6" s="165"/>
      <c r="G6" s="6"/>
    </row>
    <row r="7" spans="2:8" x14ac:dyDescent="0.2">
      <c r="B7" s="89" t="s">
        <v>253</v>
      </c>
      <c r="C7" s="164">
        <v>1810140061</v>
      </c>
      <c r="D7" s="164">
        <v>1810140061</v>
      </c>
      <c r="E7" s="258">
        <f>+C7-D7</f>
        <v>0</v>
      </c>
      <c r="F7" s="165"/>
      <c r="G7" s="45"/>
    </row>
    <row r="8" spans="2:8" x14ac:dyDescent="0.2">
      <c r="B8" s="89" t="s">
        <v>254</v>
      </c>
      <c r="C8" s="164">
        <v>2208676982</v>
      </c>
      <c r="D8" s="164">
        <f>2208676982+760000000+40000000+50000000+740000000</f>
        <v>3798676982</v>
      </c>
      <c r="E8" s="133">
        <f>+C8-D8</f>
        <v>-1590000000</v>
      </c>
      <c r="F8" s="165" t="s">
        <v>283</v>
      </c>
      <c r="G8" s="45"/>
    </row>
    <row r="9" spans="2:8" x14ac:dyDescent="0.2">
      <c r="B9" s="89" t="s">
        <v>255</v>
      </c>
      <c r="C9" s="164">
        <v>1081676933</v>
      </c>
      <c r="D9" s="164">
        <f>1081676933+15000000+5000000+2000000+1000000+5000000+10000000+30000000+10000000+20000000+25000000+50000000+30000000+20000000+2000000+6000000+2000000+4000000+9000000+6000000+2000000+5000000+10000000+20000000+60000000+5000000</f>
        <v>1435676933</v>
      </c>
      <c r="E9" s="133">
        <f t="shared" ref="E9:E12" si="1">+C9-D9</f>
        <v>-354000000</v>
      </c>
      <c r="F9" s="165" t="s">
        <v>284</v>
      </c>
      <c r="G9" s="45"/>
    </row>
    <row r="10" spans="2:8" x14ac:dyDescent="0.2">
      <c r="B10" s="89" t="s">
        <v>256</v>
      </c>
      <c r="C10" s="164">
        <v>170000000</v>
      </c>
      <c r="D10" s="164">
        <v>170000000</v>
      </c>
      <c r="E10" s="133">
        <f t="shared" si="1"/>
        <v>0</v>
      </c>
      <c r="F10" s="165"/>
      <c r="G10" s="45"/>
    </row>
    <row r="11" spans="2:8" x14ac:dyDescent="0.2">
      <c r="B11" s="89" t="s">
        <v>257</v>
      </c>
      <c r="C11" s="164">
        <v>0</v>
      </c>
      <c r="D11" s="164">
        <v>0</v>
      </c>
      <c r="E11" s="133">
        <f t="shared" si="1"/>
        <v>0</v>
      </c>
      <c r="F11" s="165"/>
      <c r="G11" s="45"/>
    </row>
    <row r="12" spans="2:8" x14ac:dyDescent="0.2">
      <c r="B12" s="132" t="s">
        <v>258</v>
      </c>
      <c r="C12" s="164">
        <v>681121018</v>
      </c>
      <c r="D12" s="164">
        <v>681121018</v>
      </c>
      <c r="E12" s="133">
        <f t="shared" si="1"/>
        <v>0</v>
      </c>
      <c r="F12" s="166"/>
      <c r="G12" s="45"/>
    </row>
    <row r="13" spans="2:8" x14ac:dyDescent="0.2">
      <c r="B13" s="66" t="s">
        <v>175</v>
      </c>
      <c r="C13" s="131">
        <f>+C5+C8+C9+C10+C11+C12</f>
        <v>6596393933</v>
      </c>
      <c r="D13" s="131">
        <f>+D5+D8+D9+D10+D11+D12</f>
        <v>8540393933</v>
      </c>
      <c r="E13" s="131">
        <f>+E5+E8+E9+E10+E11+E12</f>
        <v>-1944000000</v>
      </c>
      <c r="F13" s="130"/>
      <c r="G13" s="45"/>
    </row>
    <row r="14" spans="2:8" x14ac:dyDescent="0.2">
      <c r="B14" s="40"/>
      <c r="C14" s="45"/>
      <c r="D14" s="45"/>
      <c r="E14" s="45"/>
      <c r="F14" s="46"/>
      <c r="G14" s="45"/>
    </row>
    <row r="15" spans="2:8" s="3" customFormat="1" ht="50.1" customHeight="1" x14ac:dyDescent="0.2">
      <c r="B15" s="327" t="s">
        <v>182</v>
      </c>
      <c r="C15" s="328"/>
      <c r="D15" s="328"/>
      <c r="E15" s="328"/>
      <c r="F15" s="329"/>
      <c r="G15" s="6"/>
    </row>
    <row r="16" spans="2:8" ht="21" customHeight="1" x14ac:dyDescent="0.2">
      <c r="B16" s="330" t="s">
        <v>121</v>
      </c>
      <c r="C16" s="325" t="s">
        <v>65</v>
      </c>
      <c r="D16" s="322" t="s">
        <v>181</v>
      </c>
      <c r="E16" s="324" t="s">
        <v>5</v>
      </c>
      <c r="F16" s="325" t="s">
        <v>62</v>
      </c>
      <c r="G16" s="45"/>
      <c r="H16" s="333" t="s">
        <v>160</v>
      </c>
    </row>
    <row r="17" spans="2:8" ht="21" customHeight="1" x14ac:dyDescent="0.2">
      <c r="B17" s="331"/>
      <c r="C17" s="326"/>
      <c r="D17" s="323"/>
      <c r="E17" s="323"/>
      <c r="F17" s="326"/>
      <c r="G17" s="45"/>
      <c r="H17" s="334"/>
    </row>
    <row r="18" spans="2:8" x14ac:dyDescent="0.2">
      <c r="B18" s="89" t="s">
        <v>259</v>
      </c>
      <c r="C18" s="164">
        <v>15000000</v>
      </c>
      <c r="D18" s="164">
        <v>15000000</v>
      </c>
      <c r="E18" s="133">
        <f t="shared" ref="E18:E23" si="2">+C18-D18</f>
        <v>0</v>
      </c>
      <c r="F18" s="165"/>
      <c r="G18" s="45"/>
    </row>
    <row r="19" spans="2:8" x14ac:dyDescent="0.2">
      <c r="B19" s="89" t="s">
        <v>260</v>
      </c>
      <c r="C19" s="164">
        <v>150000000</v>
      </c>
      <c r="D19" s="164">
        <v>150000000</v>
      </c>
      <c r="E19" s="133">
        <f t="shared" si="2"/>
        <v>0</v>
      </c>
      <c r="F19" s="165"/>
      <c r="G19" s="45"/>
    </row>
    <row r="20" spans="2:8" x14ac:dyDescent="0.2">
      <c r="B20" s="89" t="s">
        <v>261</v>
      </c>
      <c r="C20" s="164">
        <v>0</v>
      </c>
      <c r="D20" s="164">
        <f>1800000000+2000000000+700000000+800000000+1000000000</f>
        <v>6300000000</v>
      </c>
      <c r="E20" s="133">
        <f t="shared" si="2"/>
        <v>-6300000000</v>
      </c>
      <c r="F20" s="165" t="s">
        <v>285</v>
      </c>
      <c r="G20" s="45"/>
    </row>
    <row r="21" spans="2:8" x14ac:dyDescent="0.2">
      <c r="B21" s="89" t="s">
        <v>262</v>
      </c>
      <c r="C21" s="164">
        <v>0</v>
      </c>
      <c r="D21" s="164">
        <v>0</v>
      </c>
      <c r="E21" s="133">
        <f t="shared" si="2"/>
        <v>0</v>
      </c>
      <c r="F21" s="165"/>
      <c r="G21" s="45"/>
    </row>
    <row r="22" spans="2:8" x14ac:dyDescent="0.2">
      <c r="B22" s="89" t="s">
        <v>263</v>
      </c>
      <c r="C22" s="164">
        <v>0</v>
      </c>
      <c r="D22" s="164">
        <v>0</v>
      </c>
      <c r="E22" s="133">
        <f t="shared" si="2"/>
        <v>0</v>
      </c>
      <c r="F22" s="165"/>
      <c r="G22" s="45"/>
    </row>
    <row r="23" spans="2:8" x14ac:dyDescent="0.2">
      <c r="B23" s="89" t="s">
        <v>264</v>
      </c>
      <c r="C23" s="164">
        <f>17100000+20000000+35000000+450000000+50000000+1125097890+5000000+35000000+5000000+50000000</f>
        <v>1792197890</v>
      </c>
      <c r="D23" s="164">
        <f>1792197890+50000000+400000000+125000000+20000000+50000000+120000000</f>
        <v>2557197890</v>
      </c>
      <c r="E23" s="133">
        <f t="shared" si="2"/>
        <v>-765000000</v>
      </c>
      <c r="F23" s="165" t="s">
        <v>286</v>
      </c>
      <c r="G23" s="45"/>
    </row>
    <row r="24" spans="2:8" x14ac:dyDescent="0.2">
      <c r="B24" s="66" t="s">
        <v>176</v>
      </c>
      <c r="C24" s="131">
        <f>+SUM(C18:C23)</f>
        <v>1957197890</v>
      </c>
      <c r="D24" s="131">
        <f>+SUM(D18:D23)</f>
        <v>9022197890</v>
      </c>
      <c r="E24" s="131">
        <f>+SUM(E18:E23)</f>
        <v>-7065000000</v>
      </c>
      <c r="F24" s="130"/>
      <c r="G24" s="45"/>
    </row>
    <row r="25" spans="2:8" x14ac:dyDescent="0.2">
      <c r="B25" s="40"/>
      <c r="C25" s="45"/>
      <c r="D25" s="45"/>
      <c r="E25" s="45"/>
      <c r="F25" s="46"/>
      <c r="G25" s="45"/>
    </row>
    <row r="26" spans="2:8" s="3" customFormat="1" ht="50.1" customHeight="1" x14ac:dyDescent="0.2">
      <c r="B26" s="327" t="s">
        <v>183</v>
      </c>
      <c r="C26" s="328"/>
      <c r="D26" s="328"/>
      <c r="E26" s="328"/>
      <c r="F26" s="329"/>
      <c r="G26" s="6"/>
    </row>
    <row r="27" spans="2:8" ht="21" customHeight="1" x14ac:dyDescent="0.2">
      <c r="B27" s="330" t="s">
        <v>121</v>
      </c>
      <c r="C27" s="325" t="s">
        <v>65</v>
      </c>
      <c r="D27" s="322" t="s">
        <v>181</v>
      </c>
      <c r="E27" s="324" t="s">
        <v>5</v>
      </c>
      <c r="F27" s="325" t="s">
        <v>62</v>
      </c>
      <c r="G27" s="45"/>
      <c r="H27" s="333" t="s">
        <v>161</v>
      </c>
    </row>
    <row r="28" spans="2:8" ht="21" customHeight="1" x14ac:dyDescent="0.2">
      <c r="B28" s="331"/>
      <c r="C28" s="326"/>
      <c r="D28" s="323"/>
      <c r="E28" s="323"/>
      <c r="F28" s="326"/>
      <c r="G28" s="45"/>
      <c r="H28" s="334"/>
    </row>
    <row r="29" spans="2:8" x14ac:dyDescent="0.2">
      <c r="B29" s="78" t="s">
        <v>223</v>
      </c>
      <c r="C29" s="164">
        <v>0</v>
      </c>
      <c r="D29" s="164">
        <v>0</v>
      </c>
      <c r="E29" s="167">
        <f>+C29-D29</f>
        <v>0</v>
      </c>
      <c r="F29" s="79"/>
      <c r="G29" s="45"/>
    </row>
    <row r="30" spans="2:8" x14ac:dyDescent="0.2">
      <c r="B30" s="40"/>
      <c r="C30" s="45"/>
      <c r="D30" s="45"/>
      <c r="E30" s="45"/>
      <c r="F30" s="46"/>
      <c r="G30" s="45"/>
    </row>
    <row r="31" spans="2:8" s="98" customFormat="1" ht="20.25" customHeight="1" x14ac:dyDescent="0.2">
      <c r="B31" s="146" t="s">
        <v>177</v>
      </c>
      <c r="C31" s="131">
        <f>+C13+C24+C29</f>
        <v>8553591823</v>
      </c>
      <c r="D31" s="131">
        <f>+D13+D24+D29</f>
        <v>17562591823</v>
      </c>
      <c r="E31" s="131">
        <f>+C31-D31</f>
        <v>-9009000000</v>
      </c>
      <c r="F31" s="130"/>
      <c r="G31" s="55"/>
    </row>
    <row r="32" spans="2:8" s="98" customFormat="1" ht="12.75" x14ac:dyDescent="0.2">
      <c r="B32" s="134"/>
      <c r="C32" s="55"/>
      <c r="D32" s="55"/>
      <c r="E32" s="55"/>
      <c r="F32" s="56"/>
      <c r="G32" s="55"/>
    </row>
    <row r="33" spans="2:8" s="98" customFormat="1" ht="12.75" x14ac:dyDescent="0.2">
      <c r="B33" s="135" t="s">
        <v>180</v>
      </c>
      <c r="C33" s="136"/>
      <c r="D33" s="137"/>
      <c r="E33" s="138"/>
      <c r="F33" s="141"/>
      <c r="G33" s="5"/>
      <c r="H33" s="55"/>
    </row>
    <row r="34" spans="2:8" s="98" customFormat="1" x14ac:dyDescent="0.2">
      <c r="B34" s="335"/>
      <c r="C34" s="336"/>
      <c r="D34" s="336"/>
      <c r="E34" s="336"/>
      <c r="F34" s="337"/>
      <c r="G34" s="143"/>
      <c r="H34" s="55"/>
    </row>
    <row r="35" spans="2:8" s="98" customFormat="1" x14ac:dyDescent="0.2">
      <c r="B35" s="335"/>
      <c r="C35" s="336"/>
      <c r="D35" s="336"/>
      <c r="E35" s="336"/>
      <c r="F35" s="337"/>
      <c r="G35" s="143"/>
      <c r="H35" s="55"/>
    </row>
    <row r="36" spans="2:8" s="98" customFormat="1" x14ac:dyDescent="0.2">
      <c r="B36" s="335"/>
      <c r="C36" s="336"/>
      <c r="D36" s="336"/>
      <c r="E36" s="336"/>
      <c r="F36" s="337"/>
      <c r="G36" s="143"/>
      <c r="H36" s="55"/>
    </row>
    <row r="37" spans="2:8" s="98" customFormat="1" x14ac:dyDescent="0.2">
      <c r="B37" s="335"/>
      <c r="C37" s="336"/>
      <c r="D37" s="336"/>
      <c r="E37" s="336"/>
      <c r="F37" s="337"/>
      <c r="G37" s="143"/>
      <c r="H37" s="55"/>
    </row>
    <row r="38" spans="2:8" s="98" customFormat="1" x14ac:dyDescent="0.2">
      <c r="B38" s="335"/>
      <c r="C38" s="336"/>
      <c r="D38" s="336"/>
      <c r="E38" s="336"/>
      <c r="F38" s="337"/>
      <c r="G38" s="143"/>
      <c r="H38" s="55"/>
    </row>
    <row r="39" spans="2:8" s="98" customFormat="1" x14ac:dyDescent="0.2">
      <c r="B39" s="335"/>
      <c r="C39" s="336"/>
      <c r="D39" s="336"/>
      <c r="E39" s="336"/>
      <c r="F39" s="337"/>
      <c r="G39" s="143"/>
      <c r="H39" s="55"/>
    </row>
    <row r="40" spans="2:8" s="98" customFormat="1" x14ac:dyDescent="0.2">
      <c r="B40" s="335"/>
      <c r="C40" s="336"/>
      <c r="D40" s="336"/>
      <c r="E40" s="336"/>
      <c r="F40" s="337"/>
      <c r="G40" s="143"/>
      <c r="H40" s="55"/>
    </row>
    <row r="41" spans="2:8" s="98" customFormat="1" x14ac:dyDescent="0.2">
      <c r="B41" s="335"/>
      <c r="C41" s="336"/>
      <c r="D41" s="336"/>
      <c r="E41" s="336"/>
      <c r="F41" s="337"/>
      <c r="G41" s="143"/>
      <c r="H41" s="55"/>
    </row>
    <row r="42" spans="2:8" s="98" customFormat="1" x14ac:dyDescent="0.2">
      <c r="B42" s="335"/>
      <c r="C42" s="336"/>
      <c r="D42" s="336"/>
      <c r="E42" s="336"/>
      <c r="F42" s="337"/>
      <c r="G42" s="143"/>
      <c r="H42" s="55"/>
    </row>
    <row r="43" spans="2:8" s="98" customFormat="1" x14ac:dyDescent="0.2">
      <c r="B43" s="335"/>
      <c r="C43" s="336"/>
      <c r="D43" s="336"/>
      <c r="E43" s="336"/>
      <c r="F43" s="337"/>
      <c r="G43" s="143"/>
      <c r="H43" s="55"/>
    </row>
    <row r="44" spans="2:8" s="98" customFormat="1" x14ac:dyDescent="0.2">
      <c r="B44" s="335"/>
      <c r="C44" s="336"/>
      <c r="D44" s="336"/>
      <c r="E44" s="336"/>
      <c r="F44" s="337"/>
      <c r="G44" s="143"/>
      <c r="H44" s="55"/>
    </row>
    <row r="45" spans="2:8" s="98" customFormat="1" x14ac:dyDescent="0.2">
      <c r="B45" s="335"/>
      <c r="C45" s="336"/>
      <c r="D45" s="336"/>
      <c r="E45" s="336"/>
      <c r="F45" s="337"/>
      <c r="G45" s="143"/>
      <c r="H45" s="55"/>
    </row>
    <row r="46" spans="2:8" s="98" customFormat="1" x14ac:dyDescent="0.2">
      <c r="B46" s="338"/>
      <c r="C46" s="339"/>
      <c r="D46" s="339"/>
      <c r="E46" s="339"/>
      <c r="F46" s="340"/>
      <c r="G46" s="143"/>
      <c r="H46" s="55"/>
    </row>
    <row r="47" spans="2:8" s="98" customFormat="1" x14ac:dyDescent="0.2">
      <c r="B47" s="245"/>
      <c r="C47" s="246"/>
      <c r="D47" s="246"/>
      <c r="E47" s="246"/>
      <c r="F47" s="247"/>
      <c r="G47" s="143"/>
      <c r="H47" s="55"/>
    </row>
    <row r="48" spans="2:8" s="98" customFormat="1" x14ac:dyDescent="0.2">
      <c r="B48" s="147"/>
      <c r="C48" s="148"/>
      <c r="D48" s="148"/>
      <c r="E48" s="148"/>
      <c r="F48" s="149"/>
      <c r="G48" s="143"/>
      <c r="H48" s="55"/>
    </row>
    <row r="49" spans="2:7" x14ac:dyDescent="0.2">
      <c r="B49" s="40" t="s">
        <v>94</v>
      </c>
      <c r="C49" s="45"/>
      <c r="D49" s="45"/>
      <c r="E49" s="45"/>
      <c r="F49" s="46"/>
      <c r="G49" s="45"/>
    </row>
    <row r="50" spans="2:7" x14ac:dyDescent="0.2">
      <c r="B50" s="58"/>
      <c r="C50" s="45"/>
      <c r="D50" s="45"/>
      <c r="E50" s="45"/>
      <c r="F50" s="46"/>
      <c r="G50" s="45"/>
    </row>
    <row r="51" spans="2:7" x14ac:dyDescent="0.2">
      <c r="B51" s="58"/>
      <c r="C51" s="45"/>
      <c r="D51" s="45"/>
      <c r="E51" s="45"/>
      <c r="F51" s="46"/>
      <c r="G51" s="45"/>
    </row>
    <row r="52" spans="2:7" x14ac:dyDescent="0.2">
      <c r="B52" s="58"/>
      <c r="C52" s="45"/>
      <c r="D52" s="45"/>
      <c r="E52" s="45"/>
      <c r="F52" s="46"/>
      <c r="G52" s="45"/>
    </row>
    <row r="53" spans="2:7" x14ac:dyDescent="0.2">
      <c r="B53" s="58"/>
      <c r="C53" s="45"/>
      <c r="D53" s="45"/>
      <c r="E53" s="45"/>
      <c r="F53" s="46"/>
      <c r="G53" s="45"/>
    </row>
    <row r="54" spans="2:7" x14ac:dyDescent="0.2">
      <c r="B54" s="58"/>
      <c r="C54" s="45"/>
      <c r="D54" s="45"/>
      <c r="E54" s="45"/>
      <c r="F54" s="46"/>
      <c r="G54" s="45"/>
    </row>
    <row r="55" spans="2:7" ht="12.75" thickBot="1" x14ac:dyDescent="0.25">
      <c r="B55" s="60"/>
      <c r="C55" s="55"/>
      <c r="D55" s="238"/>
      <c r="E55" s="238"/>
      <c r="F55" s="46"/>
      <c r="G55" s="45"/>
    </row>
    <row r="56" spans="2:7" ht="12.75" x14ac:dyDescent="0.2">
      <c r="B56" s="47" t="s">
        <v>68</v>
      </c>
      <c r="C56" s="45"/>
      <c r="D56" s="332" t="s">
        <v>68</v>
      </c>
      <c r="E56" s="332"/>
      <c r="F56" s="248"/>
      <c r="G56" s="45"/>
    </row>
    <row r="57" spans="2:7" x14ac:dyDescent="0.2">
      <c r="B57" s="250" t="s">
        <v>274</v>
      </c>
      <c r="C57" s="45"/>
      <c r="D57" s="299" t="s">
        <v>276</v>
      </c>
      <c r="E57" s="299"/>
      <c r="F57" s="299"/>
      <c r="G57" s="45"/>
    </row>
    <row r="58" spans="2:7" x14ac:dyDescent="0.2">
      <c r="B58" s="250" t="s">
        <v>275</v>
      </c>
      <c r="C58" s="45"/>
      <c r="D58" s="299" t="s">
        <v>277</v>
      </c>
      <c r="E58" s="299"/>
      <c r="F58" s="299"/>
      <c r="G58" s="45"/>
    </row>
    <row r="59" spans="2:7" ht="12.75" x14ac:dyDescent="0.2">
      <c r="B59" s="40"/>
      <c r="C59" s="271">
        <v>43606</v>
      </c>
      <c r="D59" s="45"/>
      <c r="E59" s="45"/>
      <c r="F59" s="46"/>
      <c r="G59" s="45"/>
    </row>
    <row r="60" spans="2:7" x14ac:dyDescent="0.2">
      <c r="B60" s="49" t="s">
        <v>71</v>
      </c>
      <c r="C60" s="50" t="s">
        <v>70</v>
      </c>
      <c r="D60" s="48"/>
      <c r="E60" s="48"/>
      <c r="F60" s="51"/>
      <c r="G60" s="45"/>
    </row>
  </sheetData>
  <sheetProtection password="9690" sheet="1" objects="1" scenarios="1"/>
  <mergeCells count="25">
    <mergeCell ref="D57:F57"/>
    <mergeCell ref="D58:F58"/>
    <mergeCell ref="D56:E56"/>
    <mergeCell ref="H3:H4"/>
    <mergeCell ref="H16:H17"/>
    <mergeCell ref="H27:H28"/>
    <mergeCell ref="B26:F26"/>
    <mergeCell ref="B34:F46"/>
    <mergeCell ref="B15:F15"/>
    <mergeCell ref="B16:B17"/>
    <mergeCell ref="C16:C17"/>
    <mergeCell ref="D16:D17"/>
    <mergeCell ref="E16:E17"/>
    <mergeCell ref="F16:F17"/>
    <mergeCell ref="B27:B28"/>
    <mergeCell ref="C27:C28"/>
    <mergeCell ref="D27:D28"/>
    <mergeCell ref="E27:E28"/>
    <mergeCell ref="F27:F28"/>
    <mergeCell ref="B2:F2"/>
    <mergeCell ref="B3:B4"/>
    <mergeCell ref="C3:C4"/>
    <mergeCell ref="F3:F4"/>
    <mergeCell ref="D3:D4"/>
    <mergeCell ref="E3:E4"/>
  </mergeCells>
  <printOptions horizontalCentered="1"/>
  <pageMargins left="0" right="0" top="0.55118110236220474" bottom="0.35433070866141736" header="0.31496062992125984" footer="0.31496062992125984"/>
  <pageSetup scale="55" orientation="landscape" r:id="rId1"/>
  <headerFooter>
    <oddFooter>&amp;R&amp;P  de  &amp;N</oddFooter>
  </headerFooter>
  <ignoredErrors>
    <ignoredError sqref="C5:D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showGridLines="0" zoomScaleNormal="100" zoomScaleSheetLayoutView="100" workbookViewId="0">
      <pane xSplit="1" ySplit="8" topLeftCell="B45" activePane="bottomRight" state="frozen"/>
      <selection pane="topRight" activeCell="B1" sqref="B1"/>
      <selection pane="bottomLeft" activeCell="A9" sqref="A9"/>
      <selection pane="bottomRight" activeCell="D94" sqref="D94"/>
    </sheetView>
  </sheetViews>
  <sheetFormatPr baseColWidth="10" defaultRowHeight="15" x14ac:dyDescent="0.25"/>
  <cols>
    <col min="1" max="1" width="1.7109375" style="36" customWidth="1"/>
    <col min="2" max="2" width="33.28515625" style="1" customWidth="1"/>
    <col min="3" max="3" width="22.5703125" style="1" customWidth="1"/>
    <col min="4" max="4" width="35.7109375" style="1" customWidth="1"/>
    <col min="5" max="5" width="21.140625" style="1" customWidth="1"/>
    <col min="6" max="246" width="11.42578125" style="1"/>
    <col min="247" max="247" width="33.28515625" style="1" customWidth="1"/>
    <col min="248" max="248" width="29.28515625" style="1" customWidth="1"/>
    <col min="249" max="249" width="9.5703125" style="1" customWidth="1"/>
    <col min="250" max="250" width="40.42578125" style="1" bestFit="1" customWidth="1"/>
    <col min="251" max="502" width="11.42578125" style="1"/>
    <col min="503" max="503" width="33.28515625" style="1" customWidth="1"/>
    <col min="504" max="504" width="29.28515625" style="1" customWidth="1"/>
    <col min="505" max="505" width="9.5703125" style="1" customWidth="1"/>
    <col min="506" max="506" width="40.42578125" style="1" bestFit="1" customWidth="1"/>
    <col min="507" max="758" width="11.42578125" style="1"/>
    <col min="759" max="759" width="33.28515625" style="1" customWidth="1"/>
    <col min="760" max="760" width="29.28515625" style="1" customWidth="1"/>
    <col min="761" max="761" width="9.5703125" style="1" customWidth="1"/>
    <col min="762" max="762" width="40.42578125" style="1" bestFit="1" customWidth="1"/>
    <col min="763" max="1014" width="11.42578125" style="1"/>
    <col min="1015" max="1015" width="33.28515625" style="1" customWidth="1"/>
    <col min="1016" max="1016" width="29.28515625" style="1" customWidth="1"/>
    <col min="1017" max="1017" width="9.5703125" style="1" customWidth="1"/>
    <col min="1018" max="1018" width="40.42578125" style="1" bestFit="1" customWidth="1"/>
    <col min="1019" max="1270" width="11.42578125" style="1"/>
    <col min="1271" max="1271" width="33.28515625" style="1" customWidth="1"/>
    <col min="1272" max="1272" width="29.28515625" style="1" customWidth="1"/>
    <col min="1273" max="1273" width="9.5703125" style="1" customWidth="1"/>
    <col min="1274" max="1274" width="40.42578125" style="1" bestFit="1" customWidth="1"/>
    <col min="1275" max="1526" width="11.42578125" style="1"/>
    <col min="1527" max="1527" width="33.28515625" style="1" customWidth="1"/>
    <col min="1528" max="1528" width="29.28515625" style="1" customWidth="1"/>
    <col min="1529" max="1529" width="9.5703125" style="1" customWidth="1"/>
    <col min="1530" max="1530" width="40.42578125" style="1" bestFit="1" customWidth="1"/>
    <col min="1531" max="1782" width="11.42578125" style="1"/>
    <col min="1783" max="1783" width="33.28515625" style="1" customWidth="1"/>
    <col min="1784" max="1784" width="29.28515625" style="1" customWidth="1"/>
    <col min="1785" max="1785" width="9.5703125" style="1" customWidth="1"/>
    <col min="1786" max="1786" width="40.42578125" style="1" bestFit="1" customWidth="1"/>
    <col min="1787" max="2038" width="11.42578125" style="1"/>
    <col min="2039" max="2039" width="33.28515625" style="1" customWidth="1"/>
    <col min="2040" max="2040" width="29.28515625" style="1" customWidth="1"/>
    <col min="2041" max="2041" width="9.5703125" style="1" customWidth="1"/>
    <col min="2042" max="2042" width="40.42578125" style="1" bestFit="1" customWidth="1"/>
    <col min="2043" max="2294" width="11.42578125" style="1"/>
    <col min="2295" max="2295" width="33.28515625" style="1" customWidth="1"/>
    <col min="2296" max="2296" width="29.28515625" style="1" customWidth="1"/>
    <col min="2297" max="2297" width="9.5703125" style="1" customWidth="1"/>
    <col min="2298" max="2298" width="40.42578125" style="1" bestFit="1" customWidth="1"/>
    <col min="2299" max="2550" width="11.42578125" style="1"/>
    <col min="2551" max="2551" width="33.28515625" style="1" customWidth="1"/>
    <col min="2552" max="2552" width="29.28515625" style="1" customWidth="1"/>
    <col min="2553" max="2553" width="9.5703125" style="1" customWidth="1"/>
    <col min="2554" max="2554" width="40.42578125" style="1" bestFit="1" customWidth="1"/>
    <col min="2555" max="2806" width="11.42578125" style="1"/>
    <col min="2807" max="2807" width="33.28515625" style="1" customWidth="1"/>
    <col min="2808" max="2808" width="29.28515625" style="1" customWidth="1"/>
    <col min="2809" max="2809" width="9.5703125" style="1" customWidth="1"/>
    <col min="2810" max="2810" width="40.42578125" style="1" bestFit="1" customWidth="1"/>
    <col min="2811" max="3062" width="11.42578125" style="1"/>
    <col min="3063" max="3063" width="33.28515625" style="1" customWidth="1"/>
    <col min="3064" max="3064" width="29.28515625" style="1" customWidth="1"/>
    <col min="3065" max="3065" width="9.5703125" style="1" customWidth="1"/>
    <col min="3066" max="3066" width="40.42578125" style="1" bestFit="1" customWidth="1"/>
    <col min="3067" max="3318" width="11.42578125" style="1"/>
    <col min="3319" max="3319" width="33.28515625" style="1" customWidth="1"/>
    <col min="3320" max="3320" width="29.28515625" style="1" customWidth="1"/>
    <col min="3321" max="3321" width="9.5703125" style="1" customWidth="1"/>
    <col min="3322" max="3322" width="40.42578125" style="1" bestFit="1" customWidth="1"/>
    <col min="3323" max="3574" width="11.42578125" style="1"/>
    <col min="3575" max="3575" width="33.28515625" style="1" customWidth="1"/>
    <col min="3576" max="3576" width="29.28515625" style="1" customWidth="1"/>
    <col min="3577" max="3577" width="9.5703125" style="1" customWidth="1"/>
    <col min="3578" max="3578" width="40.42578125" style="1" bestFit="1" customWidth="1"/>
    <col min="3579" max="3830" width="11.42578125" style="1"/>
    <col min="3831" max="3831" width="33.28515625" style="1" customWidth="1"/>
    <col min="3832" max="3832" width="29.28515625" style="1" customWidth="1"/>
    <col min="3833" max="3833" width="9.5703125" style="1" customWidth="1"/>
    <col min="3834" max="3834" width="40.42578125" style="1" bestFit="1" customWidth="1"/>
    <col min="3835" max="4086" width="11.42578125" style="1"/>
    <col min="4087" max="4087" width="33.28515625" style="1" customWidth="1"/>
    <col min="4088" max="4088" width="29.28515625" style="1" customWidth="1"/>
    <col min="4089" max="4089" width="9.5703125" style="1" customWidth="1"/>
    <col min="4090" max="4090" width="40.42578125" style="1" bestFit="1" customWidth="1"/>
    <col min="4091" max="4342" width="11.42578125" style="1"/>
    <col min="4343" max="4343" width="33.28515625" style="1" customWidth="1"/>
    <col min="4344" max="4344" width="29.28515625" style="1" customWidth="1"/>
    <col min="4345" max="4345" width="9.5703125" style="1" customWidth="1"/>
    <col min="4346" max="4346" width="40.42578125" style="1" bestFit="1" customWidth="1"/>
    <col min="4347" max="4598" width="11.42578125" style="1"/>
    <col min="4599" max="4599" width="33.28515625" style="1" customWidth="1"/>
    <col min="4600" max="4600" width="29.28515625" style="1" customWidth="1"/>
    <col min="4601" max="4601" width="9.5703125" style="1" customWidth="1"/>
    <col min="4602" max="4602" width="40.42578125" style="1" bestFit="1" customWidth="1"/>
    <col min="4603" max="4854" width="11.42578125" style="1"/>
    <col min="4855" max="4855" width="33.28515625" style="1" customWidth="1"/>
    <col min="4856" max="4856" width="29.28515625" style="1" customWidth="1"/>
    <col min="4857" max="4857" width="9.5703125" style="1" customWidth="1"/>
    <col min="4858" max="4858" width="40.42578125" style="1" bestFit="1" customWidth="1"/>
    <col min="4859" max="5110" width="11.42578125" style="1"/>
    <col min="5111" max="5111" width="33.28515625" style="1" customWidth="1"/>
    <col min="5112" max="5112" width="29.28515625" style="1" customWidth="1"/>
    <col min="5113" max="5113" width="9.5703125" style="1" customWidth="1"/>
    <col min="5114" max="5114" width="40.42578125" style="1" bestFit="1" customWidth="1"/>
    <col min="5115" max="5366" width="11.42578125" style="1"/>
    <col min="5367" max="5367" width="33.28515625" style="1" customWidth="1"/>
    <col min="5368" max="5368" width="29.28515625" style="1" customWidth="1"/>
    <col min="5369" max="5369" width="9.5703125" style="1" customWidth="1"/>
    <col min="5370" max="5370" width="40.42578125" style="1" bestFit="1" customWidth="1"/>
    <col min="5371" max="5622" width="11.42578125" style="1"/>
    <col min="5623" max="5623" width="33.28515625" style="1" customWidth="1"/>
    <col min="5624" max="5624" width="29.28515625" style="1" customWidth="1"/>
    <col min="5625" max="5625" width="9.5703125" style="1" customWidth="1"/>
    <col min="5626" max="5626" width="40.42578125" style="1" bestFit="1" customWidth="1"/>
    <col min="5627" max="5878" width="11.42578125" style="1"/>
    <col min="5879" max="5879" width="33.28515625" style="1" customWidth="1"/>
    <col min="5880" max="5880" width="29.28515625" style="1" customWidth="1"/>
    <col min="5881" max="5881" width="9.5703125" style="1" customWidth="1"/>
    <col min="5882" max="5882" width="40.42578125" style="1" bestFit="1" customWidth="1"/>
    <col min="5883" max="6134" width="11.42578125" style="1"/>
    <col min="6135" max="6135" width="33.28515625" style="1" customWidth="1"/>
    <col min="6136" max="6136" width="29.28515625" style="1" customWidth="1"/>
    <col min="6137" max="6137" width="9.5703125" style="1" customWidth="1"/>
    <col min="6138" max="6138" width="40.42578125" style="1" bestFit="1" customWidth="1"/>
    <col min="6139" max="6390" width="11.42578125" style="1"/>
    <col min="6391" max="6391" width="33.28515625" style="1" customWidth="1"/>
    <col min="6392" max="6392" width="29.28515625" style="1" customWidth="1"/>
    <col min="6393" max="6393" width="9.5703125" style="1" customWidth="1"/>
    <col min="6394" max="6394" width="40.42578125" style="1" bestFit="1" customWidth="1"/>
    <col min="6395" max="6646" width="11.42578125" style="1"/>
    <col min="6647" max="6647" width="33.28515625" style="1" customWidth="1"/>
    <col min="6648" max="6648" width="29.28515625" style="1" customWidth="1"/>
    <col min="6649" max="6649" width="9.5703125" style="1" customWidth="1"/>
    <col min="6650" max="6650" width="40.42578125" style="1" bestFit="1" customWidth="1"/>
    <col min="6651" max="6902" width="11.42578125" style="1"/>
    <col min="6903" max="6903" width="33.28515625" style="1" customWidth="1"/>
    <col min="6904" max="6904" width="29.28515625" style="1" customWidth="1"/>
    <col min="6905" max="6905" width="9.5703125" style="1" customWidth="1"/>
    <col min="6906" max="6906" width="40.42578125" style="1" bestFit="1" customWidth="1"/>
    <col min="6907" max="7158" width="11.42578125" style="1"/>
    <col min="7159" max="7159" width="33.28515625" style="1" customWidth="1"/>
    <col min="7160" max="7160" width="29.28515625" style="1" customWidth="1"/>
    <col min="7161" max="7161" width="9.5703125" style="1" customWidth="1"/>
    <col min="7162" max="7162" width="40.42578125" style="1" bestFit="1" customWidth="1"/>
    <col min="7163" max="7414" width="11.42578125" style="1"/>
    <col min="7415" max="7415" width="33.28515625" style="1" customWidth="1"/>
    <col min="7416" max="7416" width="29.28515625" style="1" customWidth="1"/>
    <col min="7417" max="7417" width="9.5703125" style="1" customWidth="1"/>
    <col min="7418" max="7418" width="40.42578125" style="1" bestFit="1" customWidth="1"/>
    <col min="7419" max="7670" width="11.42578125" style="1"/>
    <col min="7671" max="7671" width="33.28515625" style="1" customWidth="1"/>
    <col min="7672" max="7672" width="29.28515625" style="1" customWidth="1"/>
    <col min="7673" max="7673" width="9.5703125" style="1" customWidth="1"/>
    <col min="7674" max="7674" width="40.42578125" style="1" bestFit="1" customWidth="1"/>
    <col min="7675" max="7926" width="11.42578125" style="1"/>
    <col min="7927" max="7927" width="33.28515625" style="1" customWidth="1"/>
    <col min="7928" max="7928" width="29.28515625" style="1" customWidth="1"/>
    <col min="7929" max="7929" width="9.5703125" style="1" customWidth="1"/>
    <col min="7930" max="7930" width="40.42578125" style="1" bestFit="1" customWidth="1"/>
    <col min="7931" max="8182" width="11.42578125" style="1"/>
    <col min="8183" max="8183" width="33.28515625" style="1" customWidth="1"/>
    <col min="8184" max="8184" width="29.28515625" style="1" customWidth="1"/>
    <col min="8185" max="8185" width="9.5703125" style="1" customWidth="1"/>
    <col min="8186" max="8186" width="40.42578125" style="1" bestFit="1" customWidth="1"/>
    <col min="8187" max="8438" width="11.42578125" style="1"/>
    <col min="8439" max="8439" width="33.28515625" style="1" customWidth="1"/>
    <col min="8440" max="8440" width="29.28515625" style="1" customWidth="1"/>
    <col min="8441" max="8441" width="9.5703125" style="1" customWidth="1"/>
    <col min="8442" max="8442" width="40.42578125" style="1" bestFit="1" customWidth="1"/>
    <col min="8443" max="8694" width="11.42578125" style="1"/>
    <col min="8695" max="8695" width="33.28515625" style="1" customWidth="1"/>
    <col min="8696" max="8696" width="29.28515625" style="1" customWidth="1"/>
    <col min="8697" max="8697" width="9.5703125" style="1" customWidth="1"/>
    <col min="8698" max="8698" width="40.42578125" style="1" bestFit="1" customWidth="1"/>
    <col min="8699" max="8950" width="11.42578125" style="1"/>
    <col min="8951" max="8951" width="33.28515625" style="1" customWidth="1"/>
    <col min="8952" max="8952" width="29.28515625" style="1" customWidth="1"/>
    <col min="8953" max="8953" width="9.5703125" style="1" customWidth="1"/>
    <col min="8954" max="8954" width="40.42578125" style="1" bestFit="1" customWidth="1"/>
    <col min="8955" max="9206" width="11.42578125" style="1"/>
    <col min="9207" max="9207" width="33.28515625" style="1" customWidth="1"/>
    <col min="9208" max="9208" width="29.28515625" style="1" customWidth="1"/>
    <col min="9209" max="9209" width="9.5703125" style="1" customWidth="1"/>
    <col min="9210" max="9210" width="40.42578125" style="1" bestFit="1" customWidth="1"/>
    <col min="9211" max="9462" width="11.42578125" style="1"/>
    <col min="9463" max="9463" width="33.28515625" style="1" customWidth="1"/>
    <col min="9464" max="9464" width="29.28515625" style="1" customWidth="1"/>
    <col min="9465" max="9465" width="9.5703125" style="1" customWidth="1"/>
    <col min="9466" max="9466" width="40.42578125" style="1" bestFit="1" customWidth="1"/>
    <col min="9467" max="9718" width="11.42578125" style="1"/>
    <col min="9719" max="9719" width="33.28515625" style="1" customWidth="1"/>
    <col min="9720" max="9720" width="29.28515625" style="1" customWidth="1"/>
    <col min="9721" max="9721" width="9.5703125" style="1" customWidth="1"/>
    <col min="9722" max="9722" width="40.42578125" style="1" bestFit="1" customWidth="1"/>
    <col min="9723" max="9974" width="11.42578125" style="1"/>
    <col min="9975" max="9975" width="33.28515625" style="1" customWidth="1"/>
    <col min="9976" max="9976" width="29.28515625" style="1" customWidth="1"/>
    <col min="9977" max="9977" width="9.5703125" style="1" customWidth="1"/>
    <col min="9978" max="9978" width="40.42578125" style="1" bestFit="1" customWidth="1"/>
    <col min="9979" max="10230" width="11.42578125" style="1"/>
    <col min="10231" max="10231" width="33.28515625" style="1" customWidth="1"/>
    <col min="10232" max="10232" width="29.28515625" style="1" customWidth="1"/>
    <col min="10233" max="10233" width="9.5703125" style="1" customWidth="1"/>
    <col min="10234" max="10234" width="40.42578125" style="1" bestFit="1" customWidth="1"/>
    <col min="10235" max="10486" width="11.42578125" style="1"/>
    <col min="10487" max="10487" width="33.28515625" style="1" customWidth="1"/>
    <col min="10488" max="10488" width="29.28515625" style="1" customWidth="1"/>
    <col min="10489" max="10489" width="9.5703125" style="1" customWidth="1"/>
    <col min="10490" max="10490" width="40.42578125" style="1" bestFit="1" customWidth="1"/>
    <col min="10491" max="10742" width="11.42578125" style="1"/>
    <col min="10743" max="10743" width="33.28515625" style="1" customWidth="1"/>
    <col min="10744" max="10744" width="29.28515625" style="1" customWidth="1"/>
    <col min="10745" max="10745" width="9.5703125" style="1" customWidth="1"/>
    <col min="10746" max="10746" width="40.42578125" style="1" bestFit="1" customWidth="1"/>
    <col min="10747" max="10998" width="11.42578125" style="1"/>
    <col min="10999" max="10999" width="33.28515625" style="1" customWidth="1"/>
    <col min="11000" max="11000" width="29.28515625" style="1" customWidth="1"/>
    <col min="11001" max="11001" width="9.5703125" style="1" customWidth="1"/>
    <col min="11002" max="11002" width="40.42578125" style="1" bestFit="1" customWidth="1"/>
    <col min="11003" max="11254" width="11.42578125" style="1"/>
    <col min="11255" max="11255" width="33.28515625" style="1" customWidth="1"/>
    <col min="11256" max="11256" width="29.28515625" style="1" customWidth="1"/>
    <col min="11257" max="11257" width="9.5703125" style="1" customWidth="1"/>
    <col min="11258" max="11258" width="40.42578125" style="1" bestFit="1" customWidth="1"/>
    <col min="11259" max="11510" width="11.42578125" style="1"/>
    <col min="11511" max="11511" width="33.28515625" style="1" customWidth="1"/>
    <col min="11512" max="11512" width="29.28515625" style="1" customWidth="1"/>
    <col min="11513" max="11513" width="9.5703125" style="1" customWidth="1"/>
    <col min="11514" max="11514" width="40.42578125" style="1" bestFit="1" customWidth="1"/>
    <col min="11515" max="11766" width="11.42578125" style="1"/>
    <col min="11767" max="11767" width="33.28515625" style="1" customWidth="1"/>
    <col min="11768" max="11768" width="29.28515625" style="1" customWidth="1"/>
    <col min="11769" max="11769" width="9.5703125" style="1" customWidth="1"/>
    <col min="11770" max="11770" width="40.42578125" style="1" bestFit="1" customWidth="1"/>
    <col min="11771" max="12022" width="11.42578125" style="1"/>
    <col min="12023" max="12023" width="33.28515625" style="1" customWidth="1"/>
    <col min="12024" max="12024" width="29.28515625" style="1" customWidth="1"/>
    <col min="12025" max="12025" width="9.5703125" style="1" customWidth="1"/>
    <col min="12026" max="12026" width="40.42578125" style="1" bestFit="1" customWidth="1"/>
    <col min="12027" max="12278" width="11.42578125" style="1"/>
    <col min="12279" max="12279" width="33.28515625" style="1" customWidth="1"/>
    <col min="12280" max="12280" width="29.28515625" style="1" customWidth="1"/>
    <col min="12281" max="12281" width="9.5703125" style="1" customWidth="1"/>
    <col min="12282" max="12282" width="40.42578125" style="1" bestFit="1" customWidth="1"/>
    <col min="12283" max="12534" width="11.42578125" style="1"/>
    <col min="12535" max="12535" width="33.28515625" style="1" customWidth="1"/>
    <col min="12536" max="12536" width="29.28515625" style="1" customWidth="1"/>
    <col min="12537" max="12537" width="9.5703125" style="1" customWidth="1"/>
    <col min="12538" max="12538" width="40.42578125" style="1" bestFit="1" customWidth="1"/>
    <col min="12539" max="12790" width="11.42578125" style="1"/>
    <col min="12791" max="12791" width="33.28515625" style="1" customWidth="1"/>
    <col min="12792" max="12792" width="29.28515625" style="1" customWidth="1"/>
    <col min="12793" max="12793" width="9.5703125" style="1" customWidth="1"/>
    <col min="12794" max="12794" width="40.42578125" style="1" bestFit="1" customWidth="1"/>
    <col min="12795" max="13046" width="11.42578125" style="1"/>
    <col min="13047" max="13047" width="33.28515625" style="1" customWidth="1"/>
    <col min="13048" max="13048" width="29.28515625" style="1" customWidth="1"/>
    <col min="13049" max="13049" width="9.5703125" style="1" customWidth="1"/>
    <col min="13050" max="13050" width="40.42578125" style="1" bestFit="1" customWidth="1"/>
    <col min="13051" max="13302" width="11.42578125" style="1"/>
    <col min="13303" max="13303" width="33.28515625" style="1" customWidth="1"/>
    <col min="13304" max="13304" width="29.28515625" style="1" customWidth="1"/>
    <col min="13305" max="13305" width="9.5703125" style="1" customWidth="1"/>
    <col min="13306" max="13306" width="40.42578125" style="1" bestFit="1" customWidth="1"/>
    <col min="13307" max="13558" width="11.42578125" style="1"/>
    <col min="13559" max="13559" width="33.28515625" style="1" customWidth="1"/>
    <col min="13560" max="13560" width="29.28515625" style="1" customWidth="1"/>
    <col min="13561" max="13561" width="9.5703125" style="1" customWidth="1"/>
    <col min="13562" max="13562" width="40.42578125" style="1" bestFit="1" customWidth="1"/>
    <col min="13563" max="13814" width="11.42578125" style="1"/>
    <col min="13815" max="13815" width="33.28515625" style="1" customWidth="1"/>
    <col min="13816" max="13816" width="29.28515625" style="1" customWidth="1"/>
    <col min="13817" max="13817" width="9.5703125" style="1" customWidth="1"/>
    <col min="13818" max="13818" width="40.42578125" style="1" bestFit="1" customWidth="1"/>
    <col min="13819" max="14070" width="11.42578125" style="1"/>
    <col min="14071" max="14071" width="33.28515625" style="1" customWidth="1"/>
    <col min="14072" max="14072" width="29.28515625" style="1" customWidth="1"/>
    <col min="14073" max="14073" width="9.5703125" style="1" customWidth="1"/>
    <col min="14074" max="14074" width="40.42578125" style="1" bestFit="1" customWidth="1"/>
    <col min="14075" max="14326" width="11.42578125" style="1"/>
    <col min="14327" max="14327" width="33.28515625" style="1" customWidth="1"/>
    <col min="14328" max="14328" width="29.28515625" style="1" customWidth="1"/>
    <col min="14329" max="14329" width="9.5703125" style="1" customWidth="1"/>
    <col min="14330" max="14330" width="40.42578125" style="1" bestFit="1" customWidth="1"/>
    <col min="14331" max="14582" width="11.42578125" style="1"/>
    <col min="14583" max="14583" width="33.28515625" style="1" customWidth="1"/>
    <col min="14584" max="14584" width="29.28515625" style="1" customWidth="1"/>
    <col min="14585" max="14585" width="9.5703125" style="1" customWidth="1"/>
    <col min="14586" max="14586" width="40.42578125" style="1" bestFit="1" customWidth="1"/>
    <col min="14587" max="14838" width="11.42578125" style="1"/>
    <col min="14839" max="14839" width="33.28515625" style="1" customWidth="1"/>
    <col min="14840" max="14840" width="29.28515625" style="1" customWidth="1"/>
    <col min="14841" max="14841" width="9.5703125" style="1" customWidth="1"/>
    <col min="14842" max="14842" width="40.42578125" style="1" bestFit="1" customWidth="1"/>
    <col min="14843" max="15094" width="11.42578125" style="1"/>
    <col min="15095" max="15095" width="33.28515625" style="1" customWidth="1"/>
    <col min="15096" max="15096" width="29.28515625" style="1" customWidth="1"/>
    <col min="15097" max="15097" width="9.5703125" style="1" customWidth="1"/>
    <col min="15098" max="15098" width="40.42578125" style="1" bestFit="1" customWidth="1"/>
    <col min="15099" max="15350" width="11.42578125" style="1"/>
    <col min="15351" max="15351" width="33.28515625" style="1" customWidth="1"/>
    <col min="15352" max="15352" width="29.28515625" style="1" customWidth="1"/>
    <col min="15353" max="15353" width="9.5703125" style="1" customWidth="1"/>
    <col min="15354" max="15354" width="40.42578125" style="1" bestFit="1" customWidth="1"/>
    <col min="15355" max="15606" width="11.42578125" style="1"/>
    <col min="15607" max="15607" width="33.28515625" style="1" customWidth="1"/>
    <col min="15608" max="15608" width="29.28515625" style="1" customWidth="1"/>
    <col min="15609" max="15609" width="9.5703125" style="1" customWidth="1"/>
    <col min="15610" max="15610" width="40.42578125" style="1" bestFit="1" customWidth="1"/>
    <col min="15611" max="15862" width="11.42578125" style="1"/>
    <col min="15863" max="15863" width="33.28515625" style="1" customWidth="1"/>
    <col min="15864" max="15864" width="29.28515625" style="1" customWidth="1"/>
    <col min="15865" max="15865" width="9.5703125" style="1" customWidth="1"/>
    <col min="15866" max="15866" width="40.42578125" style="1" bestFit="1" customWidth="1"/>
    <col min="15867" max="16118" width="11.42578125" style="1"/>
    <col min="16119" max="16119" width="33.28515625" style="1" customWidth="1"/>
    <col min="16120" max="16120" width="29.28515625" style="1" customWidth="1"/>
    <col min="16121" max="16121" width="9.5703125" style="1" customWidth="1"/>
    <col min="16122" max="16122" width="40.42578125" style="1" bestFit="1" customWidth="1"/>
    <col min="16123" max="16384" width="11.42578125" style="1"/>
  </cols>
  <sheetData>
    <row r="1" spans="1:5" s="36" customFormat="1" ht="6.75" customHeight="1" x14ac:dyDescent="0.2"/>
    <row r="2" spans="1:5" ht="37.5" customHeight="1" x14ac:dyDescent="0.25">
      <c r="A2" s="3"/>
      <c r="B2" s="286" t="s">
        <v>178</v>
      </c>
      <c r="C2" s="287"/>
      <c r="D2" s="287"/>
      <c r="E2" s="288"/>
    </row>
    <row r="3" spans="1:5" s="36" customFormat="1" ht="6.75" customHeight="1" x14ac:dyDescent="0.2"/>
    <row r="4" spans="1:5" s="3" customFormat="1" ht="18.75" customHeight="1" x14ac:dyDescent="0.2">
      <c r="B4" s="191" t="s">
        <v>72</v>
      </c>
      <c r="C4" s="377" t="s">
        <v>278</v>
      </c>
      <c r="D4" s="377"/>
      <c r="E4" s="377"/>
    </row>
    <row r="5" spans="1:5" s="36" customFormat="1" ht="6.75" customHeight="1" thickBot="1" x14ac:dyDescent="0.25"/>
    <row r="6" spans="1:5" ht="20.25" customHeight="1" x14ac:dyDescent="0.25">
      <c r="B6" s="371" t="s">
        <v>224</v>
      </c>
      <c r="C6" s="372"/>
      <c r="D6" s="372"/>
      <c r="E6" s="373"/>
    </row>
    <row r="7" spans="1:5" s="36" customFormat="1" ht="6.75" customHeight="1" x14ac:dyDescent="0.2">
      <c r="B7" s="62"/>
      <c r="C7" s="45"/>
      <c r="D7" s="45"/>
      <c r="E7" s="63"/>
    </row>
    <row r="8" spans="1:5" ht="38.25" customHeight="1" x14ac:dyDescent="0.25">
      <c r="B8" s="68" t="s">
        <v>31</v>
      </c>
      <c r="C8" s="69" t="s">
        <v>32</v>
      </c>
      <c r="D8" s="69" t="s">
        <v>33</v>
      </c>
      <c r="E8" s="70" t="s">
        <v>34</v>
      </c>
    </row>
    <row r="9" spans="1:5" ht="20.25" customHeight="1" x14ac:dyDescent="0.25">
      <c r="B9" s="150" t="s">
        <v>279</v>
      </c>
      <c r="C9" s="169"/>
      <c r="D9" s="150">
        <v>16749007</v>
      </c>
      <c r="E9" s="170"/>
    </row>
    <row r="10" spans="1:5" ht="20.25" customHeight="1" x14ac:dyDescent="0.25">
      <c r="B10" s="150" t="s">
        <v>279</v>
      </c>
      <c r="C10" s="270"/>
      <c r="D10" s="150">
        <v>2033000</v>
      </c>
      <c r="E10" s="172"/>
    </row>
    <row r="11" spans="1:5" ht="20.25" customHeight="1" x14ac:dyDescent="0.25">
      <c r="B11" s="171"/>
      <c r="C11" s="150">
        <v>0</v>
      </c>
      <c r="D11" s="150"/>
      <c r="E11" s="172"/>
    </row>
    <row r="12" spans="1:5" ht="20.25" customHeight="1" x14ac:dyDescent="0.25">
      <c r="B12" s="171"/>
      <c r="C12" s="150">
        <v>0</v>
      </c>
      <c r="D12" s="150">
        <v>0</v>
      </c>
      <c r="E12" s="172"/>
    </row>
    <row r="13" spans="1:5" ht="20.25" customHeight="1" x14ac:dyDescent="0.25">
      <c r="B13" s="171"/>
      <c r="C13" s="150">
        <v>0</v>
      </c>
      <c r="D13" s="150">
        <v>0</v>
      </c>
      <c r="E13" s="172"/>
    </row>
    <row r="14" spans="1:5" ht="15.75" thickBot="1" x14ac:dyDescent="0.3">
      <c r="B14" s="209" t="s">
        <v>14</v>
      </c>
      <c r="C14" s="220">
        <f>SUM(C9:C13)</f>
        <v>0</v>
      </c>
      <c r="D14" s="220">
        <f>SUM(D9:D13)</f>
        <v>18782007</v>
      </c>
      <c r="E14" s="174"/>
    </row>
    <row r="15" spans="1:5" x14ac:dyDescent="0.25">
      <c r="E15" s="207"/>
    </row>
    <row r="16" spans="1:5" s="36" customFormat="1" ht="6.75" customHeight="1" thickBot="1" x14ac:dyDescent="0.25"/>
    <row r="17" spans="2:5" ht="20.25" customHeight="1" x14ac:dyDescent="0.25">
      <c r="B17" s="371" t="s">
        <v>225</v>
      </c>
      <c r="C17" s="372"/>
      <c r="D17" s="372"/>
      <c r="E17" s="373"/>
    </row>
    <row r="18" spans="2:5" s="36" customFormat="1" ht="6.75" customHeight="1" x14ac:dyDescent="0.2">
      <c r="B18" s="62"/>
      <c r="C18" s="45"/>
      <c r="D18" s="45"/>
      <c r="E18" s="63"/>
    </row>
    <row r="19" spans="2:5" ht="39.75" customHeight="1" x14ac:dyDescent="0.25">
      <c r="B19" s="68" t="s">
        <v>31</v>
      </c>
      <c r="C19" s="69" t="s">
        <v>32</v>
      </c>
      <c r="D19" s="69" t="s">
        <v>33</v>
      </c>
      <c r="E19" s="70" t="s">
        <v>34</v>
      </c>
    </row>
    <row r="20" spans="2:5" x14ac:dyDescent="0.25">
      <c r="B20" s="168"/>
      <c r="C20" s="150">
        <v>0</v>
      </c>
      <c r="D20" s="150">
        <v>0</v>
      </c>
      <c r="E20" s="170"/>
    </row>
    <row r="21" spans="2:5" x14ac:dyDescent="0.25">
      <c r="B21" s="168"/>
      <c r="C21" s="150">
        <v>0</v>
      </c>
      <c r="D21" s="150">
        <v>0</v>
      </c>
      <c r="E21" s="170"/>
    </row>
    <row r="22" spans="2:5" x14ac:dyDescent="0.25">
      <c r="B22" s="168"/>
      <c r="C22" s="150">
        <v>0</v>
      </c>
      <c r="D22" s="150">
        <v>0</v>
      </c>
      <c r="E22" s="170"/>
    </row>
    <row r="23" spans="2:5" x14ac:dyDescent="0.25">
      <c r="B23" s="168"/>
      <c r="C23" s="150">
        <v>0</v>
      </c>
      <c r="D23" s="150">
        <v>0</v>
      </c>
      <c r="E23" s="170"/>
    </row>
    <row r="24" spans="2:5" x14ac:dyDescent="0.25">
      <c r="B24" s="168"/>
      <c r="C24" s="150">
        <v>0</v>
      </c>
      <c r="D24" s="150">
        <v>0</v>
      </c>
      <c r="E24" s="170"/>
    </row>
    <row r="25" spans="2:5" x14ac:dyDescent="0.25">
      <c r="B25" s="168"/>
      <c r="C25" s="150">
        <v>0</v>
      </c>
      <c r="D25" s="150">
        <v>0</v>
      </c>
      <c r="E25" s="170"/>
    </row>
    <row r="26" spans="2:5" x14ac:dyDescent="0.25">
      <c r="B26" s="171"/>
      <c r="C26" s="150">
        <v>0</v>
      </c>
      <c r="D26" s="150">
        <v>0</v>
      </c>
      <c r="E26" s="172"/>
    </row>
    <row r="27" spans="2:5" ht="15.75" thickBot="1" x14ac:dyDescent="0.3">
      <c r="B27" s="209" t="s">
        <v>14</v>
      </c>
      <c r="C27" s="220">
        <f>SUM(C20:C26)</f>
        <v>0</v>
      </c>
      <c r="D27" s="220">
        <f>SUM(D20:D26)</f>
        <v>0</v>
      </c>
      <c r="E27" s="174"/>
    </row>
    <row r="28" spans="2:5" x14ac:dyDescent="0.25">
      <c r="B28" s="207"/>
      <c r="C28" s="208"/>
      <c r="D28" s="207"/>
      <c r="E28" s="207"/>
    </row>
    <row r="29" spans="2:5" s="36" customFormat="1" ht="6.75" customHeight="1" thickBot="1" x14ac:dyDescent="0.25"/>
    <row r="30" spans="2:5" ht="20.25" customHeight="1" x14ac:dyDescent="0.25">
      <c r="B30" s="371" t="s">
        <v>226</v>
      </c>
      <c r="C30" s="372"/>
      <c r="D30" s="372"/>
      <c r="E30" s="373"/>
    </row>
    <row r="31" spans="2:5" s="36" customFormat="1" ht="6.75" customHeight="1" x14ac:dyDescent="0.2">
      <c r="B31" s="62"/>
      <c r="C31" s="45"/>
      <c r="D31" s="45"/>
      <c r="E31" s="63"/>
    </row>
    <row r="32" spans="2:5" ht="34.5" customHeight="1" x14ac:dyDescent="0.25">
      <c r="B32" s="68" t="s">
        <v>31</v>
      </c>
      <c r="C32" s="69" t="s">
        <v>22</v>
      </c>
      <c r="D32" s="69" t="s">
        <v>29</v>
      </c>
      <c r="E32" s="70" t="s">
        <v>19</v>
      </c>
    </row>
    <row r="33" spans="2:5" ht="48" x14ac:dyDescent="0.25">
      <c r="B33" s="266" t="s">
        <v>280</v>
      </c>
      <c r="C33" s="150">
        <v>55406806</v>
      </c>
      <c r="D33" s="266" t="s">
        <v>281</v>
      </c>
      <c r="E33" s="266" t="s">
        <v>282</v>
      </c>
    </row>
    <row r="34" spans="2:5" x14ac:dyDescent="0.25">
      <c r="B34" s="168"/>
      <c r="C34" s="150">
        <v>0</v>
      </c>
      <c r="D34" s="169"/>
      <c r="E34" s="170"/>
    </row>
    <row r="35" spans="2:5" x14ac:dyDescent="0.25">
      <c r="B35" s="168"/>
      <c r="C35" s="150">
        <v>0</v>
      </c>
      <c r="D35" s="169"/>
      <c r="E35" s="170"/>
    </row>
    <row r="36" spans="2:5" x14ac:dyDescent="0.25">
      <c r="B36" s="168"/>
      <c r="C36" s="150">
        <v>0</v>
      </c>
      <c r="D36" s="169"/>
      <c r="E36" s="170"/>
    </row>
    <row r="37" spans="2:5" x14ac:dyDescent="0.25">
      <c r="B37" s="168"/>
      <c r="C37" s="150">
        <v>0</v>
      </c>
      <c r="D37" s="169"/>
      <c r="E37" s="170"/>
    </row>
    <row r="38" spans="2:5" x14ac:dyDescent="0.25">
      <c r="B38" s="171"/>
      <c r="C38" s="150">
        <v>0</v>
      </c>
      <c r="D38" s="169"/>
      <c r="E38" s="172"/>
    </row>
    <row r="39" spans="2:5" ht="15.75" thickBot="1" x14ac:dyDescent="0.3">
      <c r="B39" s="209" t="s">
        <v>14</v>
      </c>
      <c r="C39" s="220">
        <f>SUM(C33:C38)</f>
        <v>55406806</v>
      </c>
      <c r="D39" s="175"/>
      <c r="E39" s="174"/>
    </row>
    <row r="40" spans="2:5" x14ac:dyDescent="0.25">
      <c r="B40" s="211"/>
      <c r="C40" s="212"/>
      <c r="D40" s="210"/>
      <c r="E40" s="207"/>
    </row>
    <row r="41" spans="2:5" s="36" customFormat="1" ht="6.75" customHeight="1" thickBot="1" x14ac:dyDescent="0.25"/>
    <row r="42" spans="2:5" ht="20.25" customHeight="1" x14ac:dyDescent="0.25">
      <c r="B42" s="371" t="s">
        <v>227</v>
      </c>
      <c r="C42" s="372"/>
      <c r="D42" s="372"/>
      <c r="E42" s="373"/>
    </row>
    <row r="43" spans="2:5" s="36" customFormat="1" ht="6.75" customHeight="1" x14ac:dyDescent="0.2">
      <c r="B43" s="62"/>
      <c r="C43" s="45"/>
      <c r="D43" s="45"/>
      <c r="E43" s="63"/>
    </row>
    <row r="44" spans="2:5" ht="34.5" customHeight="1" x14ac:dyDescent="0.25">
      <c r="B44" s="68" t="s">
        <v>0</v>
      </c>
      <c r="C44" s="69" t="s">
        <v>32</v>
      </c>
      <c r="D44" s="69" t="s">
        <v>48</v>
      </c>
      <c r="E44" s="70" t="s">
        <v>19</v>
      </c>
    </row>
    <row r="45" spans="2:5" ht="24" x14ac:dyDescent="0.25">
      <c r="B45" s="266" t="s">
        <v>287</v>
      </c>
      <c r="C45" s="150">
        <v>77871053</v>
      </c>
      <c r="D45" s="266"/>
      <c r="E45" s="266" t="s">
        <v>288</v>
      </c>
    </row>
    <row r="46" spans="2:5" ht="24" x14ac:dyDescent="0.25">
      <c r="B46" s="266" t="s">
        <v>289</v>
      </c>
      <c r="C46" s="150">
        <v>136202651</v>
      </c>
      <c r="D46" s="266"/>
      <c r="E46" s="266" t="s">
        <v>290</v>
      </c>
    </row>
    <row r="47" spans="2:5" ht="24" x14ac:dyDescent="0.25">
      <c r="B47" s="266" t="s">
        <v>291</v>
      </c>
      <c r="C47" s="150">
        <v>53925738.68</v>
      </c>
      <c r="D47" s="266"/>
      <c r="E47" s="266" t="s">
        <v>290</v>
      </c>
    </row>
    <row r="48" spans="2:5" x14ac:dyDescent="0.25">
      <c r="B48" s="168"/>
      <c r="C48" s="150">
        <v>0</v>
      </c>
      <c r="D48" s="150">
        <v>0</v>
      </c>
      <c r="E48" s="170"/>
    </row>
    <row r="49" spans="2:5" x14ac:dyDescent="0.25">
      <c r="B49" s="168"/>
      <c r="C49" s="150">
        <v>0</v>
      </c>
      <c r="D49" s="150">
        <v>0</v>
      </c>
      <c r="E49" s="170"/>
    </row>
    <row r="50" spans="2:5" x14ac:dyDescent="0.25">
      <c r="B50" s="168"/>
      <c r="C50" s="150">
        <v>0</v>
      </c>
      <c r="D50" s="150">
        <v>0</v>
      </c>
      <c r="E50" s="170"/>
    </row>
    <row r="51" spans="2:5" x14ac:dyDescent="0.25">
      <c r="B51" s="171"/>
      <c r="C51" s="150">
        <v>0</v>
      </c>
      <c r="D51" s="150">
        <v>0</v>
      </c>
      <c r="E51" s="172"/>
    </row>
    <row r="52" spans="2:5" ht="15.75" thickBot="1" x14ac:dyDescent="0.3">
      <c r="B52" s="209" t="s">
        <v>14</v>
      </c>
      <c r="C52" s="220">
        <f>SUM(C45:C51)</f>
        <v>267999442.68000001</v>
      </c>
      <c r="D52" s="220">
        <f>SUM(D45:D51)</f>
        <v>0</v>
      </c>
      <c r="E52" s="174"/>
    </row>
    <row r="53" spans="2:5" x14ac:dyDescent="0.25">
      <c r="B53" s="207"/>
      <c r="C53" s="208"/>
      <c r="D53" s="207"/>
      <c r="E53" s="207"/>
    </row>
    <row r="54" spans="2:5" s="36" customFormat="1" ht="6.75" customHeight="1" thickBot="1" x14ac:dyDescent="0.25"/>
    <row r="55" spans="2:5" ht="20.25" customHeight="1" x14ac:dyDescent="0.25">
      <c r="B55" s="371" t="s">
        <v>228</v>
      </c>
      <c r="C55" s="372"/>
      <c r="D55" s="372"/>
      <c r="E55" s="373"/>
    </row>
    <row r="56" spans="2:5" s="36" customFormat="1" ht="6.75" customHeight="1" x14ac:dyDescent="0.2">
      <c r="B56" s="62"/>
      <c r="C56" s="45"/>
      <c r="D56" s="45"/>
      <c r="E56" s="63"/>
    </row>
    <row r="57" spans="2:5" ht="34.5" customHeight="1" x14ac:dyDescent="0.25">
      <c r="B57" s="68" t="s">
        <v>36</v>
      </c>
      <c r="C57" s="69" t="s">
        <v>76</v>
      </c>
      <c r="D57" s="69" t="s">
        <v>77</v>
      </c>
      <c r="E57" s="70" t="s">
        <v>35</v>
      </c>
    </row>
    <row r="58" spans="2:5" ht="33" customHeight="1" x14ac:dyDescent="0.25">
      <c r="B58" s="266" t="s">
        <v>269</v>
      </c>
      <c r="C58" s="225"/>
      <c r="D58" s="225" t="s">
        <v>292</v>
      </c>
      <c r="E58" s="221">
        <v>0</v>
      </c>
    </row>
    <row r="59" spans="2:5" ht="19.5" customHeight="1" x14ac:dyDescent="0.25">
      <c r="B59" s="266" t="s">
        <v>270</v>
      </c>
      <c r="C59" s="225"/>
      <c r="D59" s="225" t="s">
        <v>292</v>
      </c>
      <c r="E59" s="221">
        <v>0</v>
      </c>
    </row>
    <row r="60" spans="2:5" ht="26.25" customHeight="1" x14ac:dyDescent="0.25">
      <c r="B60" s="266" t="s">
        <v>271</v>
      </c>
      <c r="C60" s="225"/>
      <c r="D60" s="225" t="s">
        <v>292</v>
      </c>
      <c r="E60" s="221">
        <v>0</v>
      </c>
    </row>
    <row r="61" spans="2:5" ht="28.5" customHeight="1" x14ac:dyDescent="0.25">
      <c r="B61" s="266" t="s">
        <v>272</v>
      </c>
      <c r="C61" s="225"/>
      <c r="D61" s="225" t="s">
        <v>292</v>
      </c>
      <c r="E61" s="221">
        <v>0</v>
      </c>
    </row>
    <row r="62" spans="2:5" ht="28.5" customHeight="1" x14ac:dyDescent="0.25">
      <c r="B62" s="266" t="s">
        <v>273</v>
      </c>
      <c r="C62" s="225"/>
      <c r="D62" s="225" t="s">
        <v>292</v>
      </c>
      <c r="E62" s="221">
        <v>0</v>
      </c>
    </row>
    <row r="63" spans="2:5" ht="19.5" customHeight="1" x14ac:dyDescent="0.25">
      <c r="B63" s="266" t="s">
        <v>268</v>
      </c>
      <c r="C63" s="267"/>
      <c r="D63" s="267" t="s">
        <v>292</v>
      </c>
      <c r="E63" s="221">
        <v>0</v>
      </c>
    </row>
    <row r="64" spans="2:5" ht="19.5" customHeight="1" thickBot="1" x14ac:dyDescent="0.3">
      <c r="B64" s="209" t="s">
        <v>14</v>
      </c>
      <c r="C64" s="223"/>
      <c r="D64" s="223"/>
      <c r="E64" s="222">
        <f>SUM(E58:E63)</f>
        <v>0</v>
      </c>
    </row>
    <row r="65" spans="2:5" s="36" customFormat="1" ht="6.75" customHeight="1" thickBot="1" x14ac:dyDescent="0.25"/>
    <row r="66" spans="2:5" ht="22.5" customHeight="1" thickBot="1" x14ac:dyDescent="0.3">
      <c r="B66" s="353" t="s">
        <v>229</v>
      </c>
      <c r="C66" s="354"/>
      <c r="D66" s="354"/>
      <c r="E66" s="355"/>
    </row>
    <row r="67" spans="2:5" s="36" customFormat="1" ht="6.75" customHeight="1" thickBot="1" x14ac:dyDescent="0.25"/>
    <row r="68" spans="2:5" x14ac:dyDescent="0.25">
      <c r="B68" s="356" t="s">
        <v>162</v>
      </c>
      <c r="C68" s="357"/>
      <c r="D68" s="358"/>
    </row>
    <row r="69" spans="2:5" s="36" customFormat="1" ht="6.75" customHeight="1" x14ac:dyDescent="0.2">
      <c r="B69" s="62"/>
      <c r="C69" s="45"/>
      <c r="D69" s="63"/>
    </row>
    <row r="70" spans="2:5" x14ac:dyDescent="0.25">
      <c r="B70" s="71" t="s">
        <v>0</v>
      </c>
      <c r="C70" s="215" t="s">
        <v>22</v>
      </c>
      <c r="D70" s="73" t="s">
        <v>19</v>
      </c>
    </row>
    <row r="71" spans="2:5" x14ac:dyDescent="0.25">
      <c r="B71" s="181" t="s">
        <v>21</v>
      </c>
      <c r="C71" s="236">
        <v>0</v>
      </c>
      <c r="D71" s="182"/>
    </row>
    <row r="72" spans="2:5" x14ac:dyDescent="0.25">
      <c r="B72" s="181" t="s">
        <v>21</v>
      </c>
      <c r="C72" s="236">
        <v>0</v>
      </c>
      <c r="D72" s="182"/>
    </row>
    <row r="73" spans="2:5" x14ac:dyDescent="0.25">
      <c r="B73" s="181" t="s">
        <v>21</v>
      </c>
      <c r="C73" s="236">
        <v>0</v>
      </c>
      <c r="D73" s="182"/>
    </row>
    <row r="74" spans="2:5" x14ac:dyDescent="0.25">
      <c r="B74" s="181" t="s">
        <v>21</v>
      </c>
      <c r="C74" s="236">
        <v>0</v>
      </c>
      <c r="D74" s="182"/>
    </row>
    <row r="75" spans="2:5" x14ac:dyDescent="0.25">
      <c r="B75" s="181" t="s">
        <v>21</v>
      </c>
      <c r="C75" s="236">
        <v>0</v>
      </c>
      <c r="D75" s="182"/>
    </row>
    <row r="76" spans="2:5" x14ac:dyDescent="0.25">
      <c r="B76" s="181" t="s">
        <v>21</v>
      </c>
      <c r="C76" s="236">
        <v>0</v>
      </c>
      <c r="D76" s="182"/>
    </row>
    <row r="77" spans="2:5" x14ac:dyDescent="0.25">
      <c r="B77" s="213"/>
      <c r="C77" s="236">
        <v>0</v>
      </c>
      <c r="D77" s="214"/>
    </row>
    <row r="78" spans="2:5" ht="15.75" thickBot="1" x14ac:dyDescent="0.3">
      <c r="B78" s="209" t="s">
        <v>14</v>
      </c>
      <c r="C78" s="237">
        <f>SUM(C71:C77)</f>
        <v>0</v>
      </c>
      <c r="D78" s="183"/>
    </row>
    <row r="79" spans="2:5" s="36" customFormat="1" ht="6.75" customHeight="1" thickBot="1" x14ac:dyDescent="0.25"/>
    <row r="80" spans="2:5" x14ac:dyDescent="0.25">
      <c r="B80" s="356" t="s">
        <v>163</v>
      </c>
      <c r="C80" s="357"/>
      <c r="D80" s="358"/>
    </row>
    <row r="81" spans="2:4" s="36" customFormat="1" ht="6.75" customHeight="1" x14ac:dyDescent="0.2">
      <c r="B81" s="62"/>
      <c r="C81" s="45"/>
      <c r="D81" s="63"/>
    </row>
    <row r="82" spans="2:4" x14ac:dyDescent="0.25">
      <c r="B82" s="71" t="s">
        <v>0</v>
      </c>
      <c r="C82" s="72" t="s">
        <v>22</v>
      </c>
      <c r="D82" s="73" t="s">
        <v>19</v>
      </c>
    </row>
    <row r="83" spans="2:4" x14ac:dyDescent="0.25">
      <c r="B83" s="181" t="s">
        <v>21</v>
      </c>
      <c r="C83" s="150">
        <v>0</v>
      </c>
      <c r="D83" s="259"/>
    </row>
    <row r="84" spans="2:4" x14ac:dyDescent="0.25">
      <c r="B84" s="181" t="s">
        <v>21</v>
      </c>
      <c r="C84" s="150">
        <v>0</v>
      </c>
      <c r="D84" s="259"/>
    </row>
    <row r="85" spans="2:4" x14ac:dyDescent="0.25">
      <c r="B85" s="181" t="s">
        <v>21</v>
      </c>
      <c r="C85" s="150">
        <v>0</v>
      </c>
      <c r="D85" s="259"/>
    </row>
    <row r="86" spans="2:4" x14ac:dyDescent="0.25">
      <c r="B86" s="181" t="s">
        <v>21</v>
      </c>
      <c r="C86" s="150">
        <v>0</v>
      </c>
      <c r="D86" s="259"/>
    </row>
    <row r="87" spans="2:4" x14ac:dyDescent="0.25">
      <c r="B87" s="181" t="s">
        <v>21</v>
      </c>
      <c r="C87" s="150">
        <v>0</v>
      </c>
      <c r="D87" s="259"/>
    </row>
    <row r="88" spans="2:4" x14ac:dyDescent="0.25">
      <c r="B88" s="213"/>
      <c r="C88" s="150">
        <v>0</v>
      </c>
      <c r="D88" s="260"/>
    </row>
    <row r="89" spans="2:4" ht="15.75" thickBot="1" x14ac:dyDescent="0.3">
      <c r="B89" s="209" t="s">
        <v>14</v>
      </c>
      <c r="C89" s="220">
        <f>SUM(C83:C88)</f>
        <v>0</v>
      </c>
      <c r="D89" s="261"/>
    </row>
    <row r="90" spans="2:4" s="36" customFormat="1" ht="6.75" customHeight="1" thickBot="1" x14ac:dyDescent="0.25"/>
    <row r="91" spans="2:4" x14ac:dyDescent="0.25">
      <c r="B91" s="356" t="s">
        <v>164</v>
      </c>
      <c r="C91" s="357"/>
      <c r="D91" s="358"/>
    </row>
    <row r="92" spans="2:4" s="36" customFormat="1" ht="6.75" customHeight="1" x14ac:dyDescent="0.2">
      <c r="B92" s="62"/>
      <c r="C92" s="45"/>
      <c r="D92" s="63"/>
    </row>
    <row r="93" spans="2:4" x14ac:dyDescent="0.25">
      <c r="B93" s="74" t="s">
        <v>0</v>
      </c>
      <c r="C93" s="72" t="s">
        <v>23</v>
      </c>
      <c r="D93" s="73" t="s">
        <v>19</v>
      </c>
    </row>
    <row r="94" spans="2:4" ht="21" x14ac:dyDescent="0.25">
      <c r="B94" s="181" t="s">
        <v>21</v>
      </c>
      <c r="C94" s="150">
        <v>4786559275</v>
      </c>
      <c r="D94" s="182" t="s">
        <v>293</v>
      </c>
    </row>
    <row r="95" spans="2:4" x14ac:dyDescent="0.25">
      <c r="B95" s="181" t="s">
        <v>21</v>
      </c>
      <c r="C95" s="150">
        <v>0</v>
      </c>
      <c r="D95" s="259"/>
    </row>
    <row r="96" spans="2:4" x14ac:dyDescent="0.25">
      <c r="B96" s="181" t="s">
        <v>21</v>
      </c>
      <c r="C96" s="150">
        <v>0</v>
      </c>
      <c r="D96" s="259"/>
    </row>
    <row r="97" spans="2:5" x14ac:dyDescent="0.25">
      <c r="B97" s="181" t="s">
        <v>21</v>
      </c>
      <c r="C97" s="150">
        <v>0</v>
      </c>
      <c r="D97" s="259"/>
    </row>
    <row r="98" spans="2:5" x14ac:dyDescent="0.25">
      <c r="B98" s="181" t="s">
        <v>21</v>
      </c>
      <c r="C98" s="150">
        <v>0</v>
      </c>
      <c r="D98" s="259"/>
    </row>
    <row r="99" spans="2:5" x14ac:dyDescent="0.25">
      <c r="B99" s="181" t="s">
        <v>21</v>
      </c>
      <c r="C99" s="150">
        <v>0</v>
      </c>
      <c r="D99" s="259"/>
    </row>
    <row r="100" spans="2:5" x14ac:dyDescent="0.25">
      <c r="B100" s="213"/>
      <c r="C100" s="150">
        <v>0</v>
      </c>
      <c r="D100" s="260"/>
    </row>
    <row r="101" spans="2:5" ht="15.75" thickBot="1" x14ac:dyDescent="0.3">
      <c r="B101" s="209" t="s">
        <v>14</v>
      </c>
      <c r="C101" s="220">
        <f>SUM(C94:C100)</f>
        <v>4786559275</v>
      </c>
      <c r="D101" s="261"/>
    </row>
    <row r="102" spans="2:5" s="36" customFormat="1" ht="6.75" customHeight="1" thickBot="1" x14ac:dyDescent="0.25"/>
    <row r="103" spans="2:5" ht="19.5" customHeight="1" x14ac:dyDescent="0.25">
      <c r="B103" s="374" t="s">
        <v>165</v>
      </c>
      <c r="C103" s="375"/>
      <c r="D103" s="375"/>
      <c r="E103" s="376"/>
    </row>
    <row r="104" spans="2:5" s="36" customFormat="1" ht="6.75" customHeight="1" x14ac:dyDescent="0.2">
      <c r="B104" s="62"/>
      <c r="C104" s="45"/>
      <c r="D104" s="45"/>
      <c r="E104" s="63"/>
    </row>
    <row r="105" spans="2:5" ht="24" x14ac:dyDescent="0.25">
      <c r="B105" s="74" t="s">
        <v>0</v>
      </c>
      <c r="C105" s="72" t="s">
        <v>25</v>
      </c>
      <c r="D105" s="72" t="s">
        <v>24</v>
      </c>
      <c r="E105" s="73" t="s">
        <v>19</v>
      </c>
    </row>
    <row r="106" spans="2:5" x14ac:dyDescent="0.25">
      <c r="B106" s="181" t="s">
        <v>26</v>
      </c>
      <c r="C106" s="150">
        <v>0</v>
      </c>
      <c r="D106" s="262"/>
      <c r="E106" s="185"/>
    </row>
    <row r="107" spans="2:5" x14ac:dyDescent="0.25">
      <c r="B107" s="181" t="s">
        <v>26</v>
      </c>
      <c r="C107" s="150">
        <v>0</v>
      </c>
      <c r="D107" s="262"/>
      <c r="E107" s="185"/>
    </row>
    <row r="108" spans="2:5" x14ac:dyDescent="0.25">
      <c r="B108" s="181" t="s">
        <v>26</v>
      </c>
      <c r="C108" s="150">
        <v>0</v>
      </c>
      <c r="D108" s="262"/>
      <c r="E108" s="185"/>
    </row>
    <row r="109" spans="2:5" x14ac:dyDescent="0.25">
      <c r="B109" s="181" t="s">
        <v>26</v>
      </c>
      <c r="C109" s="150">
        <v>0</v>
      </c>
      <c r="D109" s="262"/>
      <c r="E109" s="185"/>
    </row>
    <row r="110" spans="2:5" x14ac:dyDescent="0.25">
      <c r="B110" s="181" t="s">
        <v>26</v>
      </c>
      <c r="C110" s="150">
        <v>0</v>
      </c>
      <c r="D110" s="262"/>
      <c r="E110" s="185"/>
    </row>
    <row r="111" spans="2:5" x14ac:dyDescent="0.25">
      <c r="B111" s="181" t="s">
        <v>26</v>
      </c>
      <c r="C111" s="150">
        <v>0</v>
      </c>
      <c r="D111" s="262"/>
      <c r="E111" s="185"/>
    </row>
    <row r="112" spans="2:5" x14ac:dyDescent="0.25">
      <c r="B112" s="213"/>
      <c r="C112" s="150">
        <v>0</v>
      </c>
      <c r="D112" s="263"/>
      <c r="E112" s="216"/>
    </row>
    <row r="113" spans="2:5" ht="15.75" thickBot="1" x14ac:dyDescent="0.3">
      <c r="B113" s="209" t="s">
        <v>14</v>
      </c>
      <c r="C113" s="220">
        <f>SUM(C106:C112)</f>
        <v>0</v>
      </c>
      <c r="D113" s="264"/>
      <c r="E113" s="174"/>
    </row>
    <row r="114" spans="2:5" s="36" customFormat="1" ht="6.75" customHeight="1" thickBot="1" x14ac:dyDescent="0.25"/>
    <row r="115" spans="2:5" x14ac:dyDescent="0.25">
      <c r="B115" s="371" t="s">
        <v>230</v>
      </c>
      <c r="C115" s="372"/>
      <c r="D115" s="372"/>
      <c r="E115" s="373"/>
    </row>
    <row r="116" spans="2:5" s="36" customFormat="1" ht="6.75" customHeight="1" x14ac:dyDescent="0.2">
      <c r="B116" s="62"/>
      <c r="C116" s="45"/>
      <c r="D116" s="45"/>
      <c r="E116" s="63"/>
    </row>
    <row r="117" spans="2:5" ht="24" x14ac:dyDescent="0.25">
      <c r="B117" s="74" t="s">
        <v>0</v>
      </c>
      <c r="C117" s="72" t="s">
        <v>22</v>
      </c>
      <c r="D117" s="72" t="s">
        <v>27</v>
      </c>
      <c r="E117" s="73" t="s">
        <v>19</v>
      </c>
    </row>
    <row r="118" spans="2:5" ht="25.5" x14ac:dyDescent="0.25">
      <c r="B118" s="181" t="s">
        <v>294</v>
      </c>
      <c r="C118" s="150">
        <v>49815889</v>
      </c>
      <c r="D118" s="184" t="s">
        <v>295</v>
      </c>
      <c r="E118" s="185" t="s">
        <v>296</v>
      </c>
    </row>
    <row r="119" spans="2:5" x14ac:dyDescent="0.25">
      <c r="B119" s="181" t="s">
        <v>297</v>
      </c>
      <c r="C119" s="150">
        <v>221514212</v>
      </c>
      <c r="D119" s="184" t="s">
        <v>295</v>
      </c>
      <c r="E119" s="185" t="s">
        <v>296</v>
      </c>
    </row>
    <row r="120" spans="2:5" x14ac:dyDescent="0.25">
      <c r="B120" s="181" t="s">
        <v>298</v>
      </c>
      <c r="C120" s="150">
        <v>149541504</v>
      </c>
      <c r="D120" s="184" t="s">
        <v>295</v>
      </c>
      <c r="E120" s="185" t="s">
        <v>296</v>
      </c>
    </row>
    <row r="121" spans="2:5" x14ac:dyDescent="0.25">
      <c r="B121" s="181" t="s">
        <v>299</v>
      </c>
      <c r="C121" s="150">
        <v>50468798</v>
      </c>
      <c r="D121" s="184" t="s">
        <v>295</v>
      </c>
      <c r="E121" s="185" t="s">
        <v>296</v>
      </c>
    </row>
    <row r="122" spans="2:5" x14ac:dyDescent="0.25">
      <c r="B122" s="181" t="s">
        <v>300</v>
      </c>
      <c r="C122" s="150">
        <v>22474395</v>
      </c>
      <c r="D122" s="184" t="s">
        <v>295</v>
      </c>
      <c r="E122" s="185" t="s">
        <v>296</v>
      </c>
    </row>
    <row r="123" spans="2:5" x14ac:dyDescent="0.25">
      <c r="B123" s="213"/>
      <c r="C123" s="150">
        <v>0</v>
      </c>
      <c r="D123" s="263"/>
      <c r="E123" s="216"/>
    </row>
    <row r="124" spans="2:5" ht="15.75" thickBot="1" x14ac:dyDescent="0.3">
      <c r="B124" s="209" t="s">
        <v>14</v>
      </c>
      <c r="C124" s="220">
        <f>SUM(C118:C123)</f>
        <v>493814798</v>
      </c>
      <c r="D124" s="264"/>
      <c r="E124" s="174"/>
    </row>
    <row r="125" spans="2:5" s="36" customFormat="1" ht="6.75" customHeight="1" thickBot="1" x14ac:dyDescent="0.25"/>
    <row r="126" spans="2:5" x14ac:dyDescent="0.25">
      <c r="B126" s="371" t="s">
        <v>231</v>
      </c>
      <c r="C126" s="372"/>
      <c r="D126" s="372"/>
      <c r="E126" s="373"/>
    </row>
    <row r="127" spans="2:5" s="36" customFormat="1" ht="6.75" customHeight="1" x14ac:dyDescent="0.2">
      <c r="B127" s="62"/>
      <c r="C127" s="45"/>
      <c r="D127" s="45"/>
      <c r="E127" s="63"/>
    </row>
    <row r="128" spans="2:5" ht="27" customHeight="1" x14ac:dyDescent="0.25">
      <c r="B128" s="81" t="s">
        <v>28</v>
      </c>
      <c r="C128" s="8" t="s">
        <v>22</v>
      </c>
      <c r="D128" s="359" t="s">
        <v>30</v>
      </c>
      <c r="E128" s="360"/>
    </row>
    <row r="129" spans="2:5" x14ac:dyDescent="0.25">
      <c r="B129" s="186" t="s">
        <v>301</v>
      </c>
      <c r="C129" s="272">
        <v>158617315.03999999</v>
      </c>
      <c r="D129" s="361" t="s">
        <v>302</v>
      </c>
      <c r="E129" s="362"/>
    </row>
    <row r="130" spans="2:5" x14ac:dyDescent="0.25">
      <c r="B130" s="186" t="s">
        <v>279</v>
      </c>
      <c r="C130" s="272">
        <v>8970292</v>
      </c>
      <c r="D130" s="361" t="s">
        <v>303</v>
      </c>
      <c r="E130" s="362"/>
    </row>
    <row r="131" spans="2:5" x14ac:dyDescent="0.25">
      <c r="B131" s="186"/>
      <c r="C131" s="150">
        <v>0</v>
      </c>
      <c r="D131" s="265"/>
      <c r="E131" s="193"/>
    </row>
    <row r="132" spans="2:5" x14ac:dyDescent="0.25">
      <c r="B132" s="186"/>
      <c r="C132" s="150">
        <v>0</v>
      </c>
      <c r="D132" s="265"/>
      <c r="E132" s="193"/>
    </row>
    <row r="133" spans="2:5" x14ac:dyDescent="0.25">
      <c r="B133" s="186"/>
      <c r="C133" s="150">
        <v>0</v>
      </c>
      <c r="D133" s="265"/>
      <c r="E133" s="193"/>
    </row>
    <row r="134" spans="2:5" x14ac:dyDescent="0.25">
      <c r="B134" s="186"/>
      <c r="C134" s="150">
        <v>0</v>
      </c>
      <c r="D134" s="363"/>
      <c r="E134" s="364"/>
    </row>
    <row r="135" spans="2:5" ht="15.75" thickBot="1" x14ac:dyDescent="0.3">
      <c r="B135" s="209" t="s">
        <v>14</v>
      </c>
      <c r="C135" s="220">
        <f>SUM(C129:C134)</f>
        <v>167587607.03999999</v>
      </c>
      <c r="D135" s="365"/>
      <c r="E135" s="366"/>
    </row>
    <row r="136" spans="2:5" s="36" customFormat="1" ht="6.75" customHeight="1" thickBot="1" x14ac:dyDescent="0.25"/>
    <row r="137" spans="2:5" x14ac:dyDescent="0.25">
      <c r="B137" s="347" t="s">
        <v>232</v>
      </c>
      <c r="C137" s="348"/>
      <c r="D137" s="348"/>
      <c r="E137" s="349"/>
    </row>
    <row r="138" spans="2:5" s="36" customFormat="1" ht="6.75" customHeight="1" x14ac:dyDescent="0.2">
      <c r="B138" s="62"/>
      <c r="C138" s="45"/>
      <c r="D138" s="45"/>
      <c r="E138" s="63"/>
    </row>
    <row r="139" spans="2:5" ht="30" x14ac:dyDescent="0.25">
      <c r="B139" s="74" t="s">
        <v>0</v>
      </c>
      <c r="C139" s="72" t="s">
        <v>166</v>
      </c>
      <c r="D139" s="72" t="s">
        <v>37</v>
      </c>
      <c r="E139" s="82" t="s">
        <v>39</v>
      </c>
    </row>
    <row r="140" spans="2:5" x14ac:dyDescent="0.25">
      <c r="B140" s="186"/>
      <c r="C140" s="150">
        <v>0</v>
      </c>
      <c r="D140" s="262"/>
      <c r="E140" s="185"/>
    </row>
    <row r="141" spans="2:5" x14ac:dyDescent="0.25">
      <c r="B141" s="186"/>
      <c r="C141" s="150">
        <v>0</v>
      </c>
      <c r="D141" s="262"/>
      <c r="E141" s="185"/>
    </row>
    <row r="142" spans="2:5" x14ac:dyDescent="0.25">
      <c r="B142" s="186"/>
      <c r="C142" s="150">
        <v>0</v>
      </c>
      <c r="D142" s="262"/>
      <c r="E142" s="185"/>
    </row>
    <row r="143" spans="2:5" x14ac:dyDescent="0.25">
      <c r="B143" s="186"/>
      <c r="C143" s="150">
        <v>0</v>
      </c>
      <c r="D143" s="262"/>
      <c r="E143" s="185"/>
    </row>
    <row r="144" spans="2:5" x14ac:dyDescent="0.25">
      <c r="B144" s="186"/>
      <c r="C144" s="150">
        <v>0</v>
      </c>
      <c r="D144" s="262"/>
      <c r="E144" s="185"/>
    </row>
    <row r="145" spans="2:5" x14ac:dyDescent="0.25">
      <c r="B145" s="186"/>
      <c r="C145" s="150">
        <v>0</v>
      </c>
      <c r="D145" s="262"/>
      <c r="E145" s="185"/>
    </row>
    <row r="146" spans="2:5" ht="15.75" thickBot="1" x14ac:dyDescent="0.3">
      <c r="B146" s="209" t="s">
        <v>14</v>
      </c>
      <c r="C146" s="220">
        <f>SUM(C140:C145)</f>
        <v>0</v>
      </c>
      <c r="D146" s="264"/>
      <c r="E146" s="174"/>
    </row>
    <row r="147" spans="2:5" s="36" customFormat="1" ht="6.75" customHeight="1" thickBot="1" x14ac:dyDescent="0.25"/>
    <row r="148" spans="2:5" x14ac:dyDescent="0.25">
      <c r="B148" s="350" t="s">
        <v>233</v>
      </c>
      <c r="C148" s="351"/>
      <c r="D148" s="351"/>
      <c r="E148" s="352"/>
    </row>
    <row r="149" spans="2:5" s="36" customFormat="1" ht="6.75" customHeight="1" x14ac:dyDescent="0.2">
      <c r="B149" s="62"/>
      <c r="C149" s="45"/>
      <c r="D149" s="45"/>
      <c r="E149" s="63"/>
    </row>
    <row r="150" spans="2:5" x14ac:dyDescent="0.25">
      <c r="B150" s="74" t="s">
        <v>0</v>
      </c>
      <c r="C150" s="72" t="s">
        <v>166</v>
      </c>
      <c r="D150" s="194" t="s">
        <v>38</v>
      </c>
      <c r="E150" s="83" t="s">
        <v>19</v>
      </c>
    </row>
    <row r="151" spans="2:5" x14ac:dyDescent="0.25">
      <c r="B151" s="187" t="s">
        <v>306</v>
      </c>
      <c r="C151" s="150">
        <v>48688408</v>
      </c>
      <c r="D151" s="188" t="s">
        <v>304</v>
      </c>
      <c r="E151" s="185" t="s">
        <v>305</v>
      </c>
    </row>
    <row r="152" spans="2:5" x14ac:dyDescent="0.25">
      <c r="B152" s="224"/>
      <c r="C152" s="150">
        <v>0</v>
      </c>
      <c r="D152" s="188"/>
      <c r="E152" s="185"/>
    </row>
    <row r="153" spans="2:5" x14ac:dyDescent="0.25">
      <c r="B153" s="187"/>
      <c r="C153" s="150">
        <v>0</v>
      </c>
      <c r="D153" s="188"/>
      <c r="E153" s="185"/>
    </row>
    <row r="154" spans="2:5" x14ac:dyDescent="0.25">
      <c r="B154" s="187"/>
      <c r="C154" s="150">
        <v>0</v>
      </c>
      <c r="D154" s="188"/>
      <c r="E154" s="185"/>
    </row>
    <row r="155" spans="2:5" x14ac:dyDescent="0.25">
      <c r="B155" s="187"/>
      <c r="C155" s="150">
        <v>0</v>
      </c>
      <c r="D155" s="188"/>
      <c r="E155" s="185"/>
    </row>
    <row r="156" spans="2:5" x14ac:dyDescent="0.25">
      <c r="B156" s="186"/>
      <c r="C156" s="150">
        <v>0</v>
      </c>
      <c r="D156" s="184"/>
      <c r="E156" s="185"/>
    </row>
    <row r="157" spans="2:5" ht="15.75" thickBot="1" x14ac:dyDescent="0.3">
      <c r="B157" s="209" t="s">
        <v>14</v>
      </c>
      <c r="C157" s="220">
        <f>SUM(C151:C156)</f>
        <v>48688408</v>
      </c>
      <c r="D157" s="173"/>
      <c r="E157" s="2"/>
    </row>
    <row r="158" spans="2:5" s="36" customFormat="1" ht="6.75" customHeight="1" x14ac:dyDescent="0.2"/>
    <row r="159" spans="2:5" x14ac:dyDescent="0.25">
      <c r="B159" s="5"/>
      <c r="C159" s="5"/>
    </row>
    <row r="160" spans="2:5" x14ac:dyDescent="0.25">
      <c r="B160" s="344" t="s">
        <v>234</v>
      </c>
      <c r="C160" s="345"/>
      <c r="D160" s="345"/>
      <c r="E160" s="346"/>
    </row>
    <row r="161" spans="2:5" s="36" customFormat="1" ht="6.75" customHeight="1" x14ac:dyDescent="0.2"/>
    <row r="162" spans="2:5" x14ac:dyDescent="0.25">
      <c r="B162" s="72" t="s">
        <v>166</v>
      </c>
      <c r="C162" s="72"/>
      <c r="D162" s="367" t="s">
        <v>19</v>
      </c>
      <c r="E162" s="367"/>
    </row>
    <row r="163" spans="2:5" ht="52.5" customHeight="1" x14ac:dyDescent="0.25">
      <c r="B163" s="18" t="s">
        <v>49</v>
      </c>
      <c r="C163" s="19" t="s">
        <v>51</v>
      </c>
      <c r="D163" s="368" t="s">
        <v>307</v>
      </c>
      <c r="E163" s="368"/>
    </row>
    <row r="164" spans="2:5" ht="39" customHeight="1" x14ac:dyDescent="0.25">
      <c r="B164" s="4" t="s">
        <v>167</v>
      </c>
      <c r="C164" s="268" t="s">
        <v>15</v>
      </c>
      <c r="D164" s="369">
        <v>0.03</v>
      </c>
      <c r="E164" s="368"/>
    </row>
    <row r="165" spans="2:5" ht="64.5" customHeight="1" x14ac:dyDescent="0.25">
      <c r="B165" s="17" t="s">
        <v>50</v>
      </c>
      <c r="C165" s="19" t="s">
        <v>51</v>
      </c>
      <c r="D165" s="368" t="s">
        <v>308</v>
      </c>
      <c r="E165" s="368"/>
    </row>
    <row r="166" spans="2:5" ht="45" customHeight="1" x14ac:dyDescent="0.25">
      <c r="B166" s="17" t="s">
        <v>168</v>
      </c>
      <c r="C166" s="19" t="s">
        <v>51</v>
      </c>
      <c r="D166" s="370" t="s">
        <v>308</v>
      </c>
      <c r="E166" s="370"/>
    </row>
    <row r="167" spans="2:5" s="36" customFormat="1" ht="6.75" customHeight="1" x14ac:dyDescent="0.2"/>
    <row r="168" spans="2:5" ht="31.5" customHeight="1" x14ac:dyDescent="0.25">
      <c r="B168" s="341" t="s">
        <v>67</v>
      </c>
      <c r="C168" s="342"/>
      <c r="D168" s="342"/>
      <c r="E168" s="343"/>
    </row>
    <row r="169" spans="2:5" x14ac:dyDescent="0.25">
      <c r="B169" s="27"/>
      <c r="C169" s="9"/>
      <c r="D169" s="9"/>
      <c r="E169" s="30"/>
    </row>
    <row r="170" spans="2:5" ht="15" customHeight="1" x14ac:dyDescent="0.25">
      <c r="B170" s="27"/>
      <c r="C170" s="5"/>
      <c r="D170" s="5"/>
      <c r="E170" s="30"/>
    </row>
    <row r="171" spans="2:5" x14ac:dyDescent="0.25">
      <c r="B171" s="27"/>
      <c r="C171" s="9"/>
      <c r="D171" s="251"/>
      <c r="E171" s="30"/>
    </row>
    <row r="172" spans="2:5" ht="15.75" thickBot="1" x14ac:dyDescent="0.3">
      <c r="B172" s="60"/>
      <c r="C172" s="55"/>
      <c r="D172" s="239"/>
      <c r="E172" s="30"/>
    </row>
    <row r="173" spans="2:5" x14ac:dyDescent="0.25">
      <c r="B173" s="47" t="s">
        <v>68</v>
      </c>
      <c r="C173" s="45"/>
      <c r="D173" s="253" t="s">
        <v>68</v>
      </c>
      <c r="E173" s="248"/>
    </row>
    <row r="174" spans="2:5" x14ac:dyDescent="0.25">
      <c r="B174" s="250" t="s">
        <v>274</v>
      </c>
      <c r="C174" s="45"/>
      <c r="D174" s="254" t="s">
        <v>276</v>
      </c>
      <c r="E174" s="243"/>
    </row>
    <row r="175" spans="2:5" x14ac:dyDescent="0.25">
      <c r="B175" s="250" t="s">
        <v>275</v>
      </c>
      <c r="C175" s="45"/>
      <c r="D175" s="254" t="s">
        <v>277</v>
      </c>
      <c r="E175" s="243"/>
    </row>
    <row r="176" spans="2:5" x14ac:dyDescent="0.25">
      <c r="B176" s="40"/>
      <c r="C176" s="271">
        <v>43606</v>
      </c>
      <c r="D176" s="252"/>
      <c r="E176" s="31"/>
    </row>
    <row r="177" spans="2:5" x14ac:dyDescent="0.25">
      <c r="B177" s="49" t="s">
        <v>71</v>
      </c>
      <c r="C177" s="50" t="s">
        <v>70</v>
      </c>
      <c r="D177" s="32"/>
      <c r="E177" s="33"/>
    </row>
  </sheetData>
  <sheetProtection password="9690" sheet="1" objects="1" scenarios="1" insertRows="0"/>
  <mergeCells count="28">
    <mergeCell ref="D166:E166"/>
    <mergeCell ref="B2:E2"/>
    <mergeCell ref="B115:E115"/>
    <mergeCell ref="B126:E126"/>
    <mergeCell ref="B17:E17"/>
    <mergeCell ref="B30:E30"/>
    <mergeCell ref="B55:E55"/>
    <mergeCell ref="B42:E42"/>
    <mergeCell ref="B6:E6"/>
    <mergeCell ref="B103:E103"/>
    <mergeCell ref="C4:E4"/>
    <mergeCell ref="D130:E130"/>
    <mergeCell ref="B168:E168"/>
    <mergeCell ref="B160:E160"/>
    <mergeCell ref="B137:E137"/>
    <mergeCell ref="B148:E148"/>
    <mergeCell ref="B66:E66"/>
    <mergeCell ref="B68:D68"/>
    <mergeCell ref="B80:D80"/>
    <mergeCell ref="B91:D91"/>
    <mergeCell ref="D128:E128"/>
    <mergeCell ref="D129:E129"/>
    <mergeCell ref="D134:E134"/>
    <mergeCell ref="D135:E135"/>
    <mergeCell ref="D162:E162"/>
    <mergeCell ref="D163:E163"/>
    <mergeCell ref="D164:E164"/>
    <mergeCell ref="D165:E165"/>
  </mergeCells>
  <printOptions horizontalCentered="1"/>
  <pageMargins left="0.31496062992125984" right="0.31496062992125984" top="0.15748031496062992" bottom="0.74803149606299213" header="0.11811023622047245" footer="0.31496062992125984"/>
  <pageSetup scale="69" orientation="portrait" r:id="rId1"/>
  <headerFooter>
    <oddFooter>&amp;R&amp;P  de  &amp;N</oddFooter>
  </headerFooter>
  <ignoredErrors>
    <ignoredError sqref="C39 C52:D52 C14:D14 C27:D27 E64 C78 C89 C101 C113 C124 C135 C146 C15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showGridLines="0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D54" sqref="D54"/>
    </sheetView>
  </sheetViews>
  <sheetFormatPr baseColWidth="10" defaultRowHeight="15" x14ac:dyDescent="0.25"/>
  <cols>
    <col min="1" max="1" width="1.7109375" style="36" customWidth="1"/>
    <col min="2" max="2" width="35.7109375" style="1" bestFit="1" customWidth="1"/>
    <col min="3" max="3" width="15" style="1" customWidth="1"/>
    <col min="4" max="4" width="16.140625" style="1" customWidth="1"/>
    <col min="5" max="5" width="15.85546875" style="1" customWidth="1"/>
    <col min="6" max="6" width="17" style="1" bestFit="1" customWidth="1"/>
    <col min="7" max="7" width="15" style="1" customWidth="1"/>
    <col min="8" max="8" width="11.42578125" style="1"/>
    <col min="9" max="9" width="15.42578125" style="1" customWidth="1"/>
    <col min="10" max="10" width="11.42578125" style="1"/>
    <col min="11" max="11" width="16" style="1" customWidth="1"/>
    <col min="12" max="12" width="11.42578125" style="1"/>
    <col min="13" max="13" width="14.7109375" style="1" customWidth="1"/>
    <col min="14" max="15" width="11.42578125" style="1"/>
    <col min="16" max="16" width="14.140625" style="1" customWidth="1"/>
    <col min="17" max="262" width="11.42578125" style="1"/>
    <col min="263" max="263" width="15" style="1" customWidth="1"/>
    <col min="264" max="518" width="11.42578125" style="1"/>
    <col min="519" max="519" width="15" style="1" customWidth="1"/>
    <col min="520" max="774" width="11.42578125" style="1"/>
    <col min="775" max="775" width="15" style="1" customWidth="1"/>
    <col min="776" max="1030" width="11.42578125" style="1"/>
    <col min="1031" max="1031" width="15" style="1" customWidth="1"/>
    <col min="1032" max="1286" width="11.42578125" style="1"/>
    <col min="1287" max="1287" width="15" style="1" customWidth="1"/>
    <col min="1288" max="1542" width="11.42578125" style="1"/>
    <col min="1543" max="1543" width="15" style="1" customWidth="1"/>
    <col min="1544" max="1798" width="11.42578125" style="1"/>
    <col min="1799" max="1799" width="15" style="1" customWidth="1"/>
    <col min="1800" max="2054" width="11.42578125" style="1"/>
    <col min="2055" max="2055" width="15" style="1" customWidth="1"/>
    <col min="2056" max="2310" width="11.42578125" style="1"/>
    <col min="2311" max="2311" width="15" style="1" customWidth="1"/>
    <col min="2312" max="2566" width="11.42578125" style="1"/>
    <col min="2567" max="2567" width="15" style="1" customWidth="1"/>
    <col min="2568" max="2822" width="11.42578125" style="1"/>
    <col min="2823" max="2823" width="15" style="1" customWidth="1"/>
    <col min="2824" max="3078" width="11.42578125" style="1"/>
    <col min="3079" max="3079" width="15" style="1" customWidth="1"/>
    <col min="3080" max="3334" width="11.42578125" style="1"/>
    <col min="3335" max="3335" width="15" style="1" customWidth="1"/>
    <col min="3336" max="3590" width="11.42578125" style="1"/>
    <col min="3591" max="3591" width="15" style="1" customWidth="1"/>
    <col min="3592" max="3846" width="11.42578125" style="1"/>
    <col min="3847" max="3847" width="15" style="1" customWidth="1"/>
    <col min="3848" max="4102" width="11.42578125" style="1"/>
    <col min="4103" max="4103" width="15" style="1" customWidth="1"/>
    <col min="4104" max="4358" width="11.42578125" style="1"/>
    <col min="4359" max="4359" width="15" style="1" customWidth="1"/>
    <col min="4360" max="4614" width="11.42578125" style="1"/>
    <col min="4615" max="4615" width="15" style="1" customWidth="1"/>
    <col min="4616" max="4870" width="11.42578125" style="1"/>
    <col min="4871" max="4871" width="15" style="1" customWidth="1"/>
    <col min="4872" max="5126" width="11.42578125" style="1"/>
    <col min="5127" max="5127" width="15" style="1" customWidth="1"/>
    <col min="5128" max="5382" width="11.42578125" style="1"/>
    <col min="5383" max="5383" width="15" style="1" customWidth="1"/>
    <col min="5384" max="5638" width="11.42578125" style="1"/>
    <col min="5639" max="5639" width="15" style="1" customWidth="1"/>
    <col min="5640" max="5894" width="11.42578125" style="1"/>
    <col min="5895" max="5895" width="15" style="1" customWidth="1"/>
    <col min="5896" max="6150" width="11.42578125" style="1"/>
    <col min="6151" max="6151" width="15" style="1" customWidth="1"/>
    <col min="6152" max="6406" width="11.42578125" style="1"/>
    <col min="6407" max="6407" width="15" style="1" customWidth="1"/>
    <col min="6408" max="6662" width="11.42578125" style="1"/>
    <col min="6663" max="6663" width="15" style="1" customWidth="1"/>
    <col min="6664" max="6918" width="11.42578125" style="1"/>
    <col min="6919" max="6919" width="15" style="1" customWidth="1"/>
    <col min="6920" max="7174" width="11.42578125" style="1"/>
    <col min="7175" max="7175" width="15" style="1" customWidth="1"/>
    <col min="7176" max="7430" width="11.42578125" style="1"/>
    <col min="7431" max="7431" width="15" style="1" customWidth="1"/>
    <col min="7432" max="7686" width="11.42578125" style="1"/>
    <col min="7687" max="7687" width="15" style="1" customWidth="1"/>
    <col min="7688" max="7942" width="11.42578125" style="1"/>
    <col min="7943" max="7943" width="15" style="1" customWidth="1"/>
    <col min="7944" max="8198" width="11.42578125" style="1"/>
    <col min="8199" max="8199" width="15" style="1" customWidth="1"/>
    <col min="8200" max="8454" width="11.42578125" style="1"/>
    <col min="8455" max="8455" width="15" style="1" customWidth="1"/>
    <col min="8456" max="8710" width="11.42578125" style="1"/>
    <col min="8711" max="8711" width="15" style="1" customWidth="1"/>
    <col min="8712" max="8966" width="11.42578125" style="1"/>
    <col min="8967" max="8967" width="15" style="1" customWidth="1"/>
    <col min="8968" max="9222" width="11.42578125" style="1"/>
    <col min="9223" max="9223" width="15" style="1" customWidth="1"/>
    <col min="9224" max="9478" width="11.42578125" style="1"/>
    <col min="9479" max="9479" width="15" style="1" customWidth="1"/>
    <col min="9480" max="9734" width="11.42578125" style="1"/>
    <col min="9735" max="9735" width="15" style="1" customWidth="1"/>
    <col min="9736" max="9990" width="11.42578125" style="1"/>
    <col min="9991" max="9991" width="15" style="1" customWidth="1"/>
    <col min="9992" max="10246" width="11.42578125" style="1"/>
    <col min="10247" max="10247" width="15" style="1" customWidth="1"/>
    <col min="10248" max="10502" width="11.42578125" style="1"/>
    <col min="10503" max="10503" width="15" style="1" customWidth="1"/>
    <col min="10504" max="10758" width="11.42578125" style="1"/>
    <col min="10759" max="10759" width="15" style="1" customWidth="1"/>
    <col min="10760" max="11014" width="11.42578125" style="1"/>
    <col min="11015" max="11015" width="15" style="1" customWidth="1"/>
    <col min="11016" max="11270" width="11.42578125" style="1"/>
    <col min="11271" max="11271" width="15" style="1" customWidth="1"/>
    <col min="11272" max="11526" width="11.42578125" style="1"/>
    <col min="11527" max="11527" width="15" style="1" customWidth="1"/>
    <col min="11528" max="11782" width="11.42578125" style="1"/>
    <col min="11783" max="11783" width="15" style="1" customWidth="1"/>
    <col min="11784" max="12038" width="11.42578125" style="1"/>
    <col min="12039" max="12039" width="15" style="1" customWidth="1"/>
    <col min="12040" max="12294" width="11.42578125" style="1"/>
    <col min="12295" max="12295" width="15" style="1" customWidth="1"/>
    <col min="12296" max="12550" width="11.42578125" style="1"/>
    <col min="12551" max="12551" width="15" style="1" customWidth="1"/>
    <col min="12552" max="12806" width="11.42578125" style="1"/>
    <col min="12807" max="12807" width="15" style="1" customWidth="1"/>
    <col min="12808" max="13062" width="11.42578125" style="1"/>
    <col min="13063" max="13063" width="15" style="1" customWidth="1"/>
    <col min="13064" max="13318" width="11.42578125" style="1"/>
    <col min="13319" max="13319" width="15" style="1" customWidth="1"/>
    <col min="13320" max="13574" width="11.42578125" style="1"/>
    <col min="13575" max="13575" width="15" style="1" customWidth="1"/>
    <col min="13576" max="13830" width="11.42578125" style="1"/>
    <col min="13831" max="13831" width="15" style="1" customWidth="1"/>
    <col min="13832" max="14086" width="11.42578125" style="1"/>
    <col min="14087" max="14087" width="15" style="1" customWidth="1"/>
    <col min="14088" max="14342" width="11.42578125" style="1"/>
    <col min="14343" max="14343" width="15" style="1" customWidth="1"/>
    <col min="14344" max="14598" width="11.42578125" style="1"/>
    <col min="14599" max="14599" width="15" style="1" customWidth="1"/>
    <col min="14600" max="14854" width="11.42578125" style="1"/>
    <col min="14855" max="14855" width="15" style="1" customWidth="1"/>
    <col min="14856" max="15110" width="11.42578125" style="1"/>
    <col min="15111" max="15111" width="15" style="1" customWidth="1"/>
    <col min="15112" max="15366" width="11.42578125" style="1"/>
    <col min="15367" max="15367" width="15" style="1" customWidth="1"/>
    <col min="15368" max="15622" width="11.42578125" style="1"/>
    <col min="15623" max="15623" width="15" style="1" customWidth="1"/>
    <col min="15624" max="15878" width="11.42578125" style="1"/>
    <col min="15879" max="15879" width="15" style="1" customWidth="1"/>
    <col min="15880" max="16134" width="11.42578125" style="1"/>
    <col min="16135" max="16135" width="15" style="1" customWidth="1"/>
    <col min="16136" max="16384" width="11.42578125" style="1"/>
  </cols>
  <sheetData>
    <row r="1" spans="1:6" s="36" customFormat="1" ht="6.75" customHeight="1" x14ac:dyDescent="0.2"/>
    <row r="2" spans="1:6" ht="31.5" customHeight="1" x14ac:dyDescent="0.25">
      <c r="A2" s="3"/>
      <c r="B2" s="389" t="s">
        <v>47</v>
      </c>
      <c r="C2" s="389"/>
      <c r="D2" s="389"/>
      <c r="E2" s="389"/>
      <c r="F2" s="389"/>
    </row>
    <row r="3" spans="1:6" s="36" customFormat="1" ht="6.75" customHeight="1" x14ac:dyDescent="0.2"/>
    <row r="4" spans="1:6" x14ac:dyDescent="0.25">
      <c r="A4" s="3"/>
      <c r="B4" s="192" t="s">
        <v>72</v>
      </c>
      <c r="C4" s="291" t="s">
        <v>278</v>
      </c>
      <c r="D4" s="291"/>
      <c r="E4" s="291"/>
      <c r="F4" s="292"/>
    </row>
    <row r="5" spans="1:6" s="36" customFormat="1" ht="6.75" customHeight="1" x14ac:dyDescent="0.2"/>
    <row r="6" spans="1:6" x14ac:dyDescent="0.25">
      <c r="B6" s="384" t="s">
        <v>235</v>
      </c>
      <c r="C6" s="385"/>
      <c r="D6" s="385"/>
      <c r="E6" s="385"/>
      <c r="F6" s="386"/>
    </row>
    <row r="7" spans="1:6" s="36" customFormat="1" ht="6.75" customHeight="1" x14ac:dyDescent="0.2"/>
    <row r="8" spans="1:6" x14ac:dyDescent="0.25">
      <c r="B8" s="390" t="s">
        <v>46</v>
      </c>
      <c r="C8" s="390">
        <v>2018</v>
      </c>
      <c r="D8" s="390"/>
      <c r="E8" s="390">
        <v>2019</v>
      </c>
      <c r="F8" s="390"/>
    </row>
    <row r="9" spans="1:6" ht="24" x14ac:dyDescent="0.25">
      <c r="B9" s="390"/>
      <c r="C9" s="84" t="s">
        <v>40</v>
      </c>
      <c r="D9" s="84" t="s">
        <v>41</v>
      </c>
      <c r="E9" s="84" t="s">
        <v>40</v>
      </c>
      <c r="F9" s="84" t="s">
        <v>41</v>
      </c>
    </row>
    <row r="10" spans="1:6" x14ac:dyDescent="0.25">
      <c r="B10" s="15" t="s">
        <v>6</v>
      </c>
      <c r="C10" s="179">
        <v>23</v>
      </c>
      <c r="D10" s="179">
        <v>23</v>
      </c>
      <c r="E10" s="179">
        <v>23</v>
      </c>
      <c r="F10" s="179">
        <v>23</v>
      </c>
    </row>
    <row r="11" spans="1:6" x14ac:dyDescent="0.25">
      <c r="B11" s="15" t="s">
        <v>7</v>
      </c>
      <c r="C11" s="179">
        <v>28</v>
      </c>
      <c r="D11" s="179">
        <v>28</v>
      </c>
      <c r="E11" s="179">
        <v>40</v>
      </c>
      <c r="F11" s="179">
        <v>40</v>
      </c>
    </row>
    <row r="12" spans="1:6" x14ac:dyDescent="0.25">
      <c r="B12" s="15" t="s">
        <v>8</v>
      </c>
      <c r="C12" s="179">
        <v>216</v>
      </c>
      <c r="D12" s="179">
        <v>216</v>
      </c>
      <c r="E12" s="179">
        <v>217</v>
      </c>
      <c r="F12" s="179">
        <v>217</v>
      </c>
    </row>
    <row r="13" spans="1:6" x14ac:dyDescent="0.25">
      <c r="B13" s="112" t="s">
        <v>20</v>
      </c>
      <c r="C13" s="196">
        <f>SUM(C10:C12)</f>
        <v>267</v>
      </c>
      <c r="D13" s="196">
        <f t="shared" ref="D13:F13" si="0">SUM(D10:D12)</f>
        <v>267</v>
      </c>
      <c r="E13" s="196">
        <f t="shared" si="0"/>
        <v>280</v>
      </c>
      <c r="F13" s="196">
        <f t="shared" si="0"/>
        <v>280</v>
      </c>
    </row>
    <row r="14" spans="1:6" x14ac:dyDescent="0.25">
      <c r="B14" s="10"/>
      <c r="C14" s="11"/>
      <c r="D14" s="11"/>
      <c r="E14" s="11"/>
      <c r="F14" s="11"/>
    </row>
    <row r="15" spans="1:6" x14ac:dyDescent="0.25">
      <c r="B15" s="384" t="s">
        <v>236</v>
      </c>
      <c r="C15" s="385"/>
      <c r="D15" s="385"/>
      <c r="E15" s="385"/>
      <c r="F15" s="386"/>
    </row>
    <row r="16" spans="1:6" s="36" customFormat="1" ht="6.75" customHeight="1" x14ac:dyDescent="0.2"/>
    <row r="17" spans="1:7" x14ac:dyDescent="0.25">
      <c r="B17" s="387" t="s">
        <v>45</v>
      </c>
      <c r="C17" s="390">
        <v>2018</v>
      </c>
      <c r="D17" s="390"/>
      <c r="E17" s="390">
        <v>2019</v>
      </c>
      <c r="F17" s="390"/>
    </row>
    <row r="18" spans="1:7" ht="24" x14ac:dyDescent="0.25">
      <c r="B18" s="388"/>
      <c r="C18" s="84" t="s">
        <v>40</v>
      </c>
      <c r="D18" s="84" t="s">
        <v>41</v>
      </c>
      <c r="E18" s="84" t="s">
        <v>40</v>
      </c>
      <c r="F18" s="84" t="s">
        <v>41</v>
      </c>
    </row>
    <row r="19" spans="1:7" x14ac:dyDescent="0.25">
      <c r="B19" s="14" t="s">
        <v>9</v>
      </c>
      <c r="C19" s="180">
        <v>2</v>
      </c>
      <c r="D19" s="179">
        <v>2</v>
      </c>
      <c r="E19" s="179">
        <v>2</v>
      </c>
      <c r="F19" s="179">
        <v>2</v>
      </c>
    </row>
    <row r="20" spans="1:7" x14ac:dyDescent="0.25">
      <c r="B20" s="14" t="s">
        <v>218</v>
      </c>
      <c r="C20" s="180">
        <v>0</v>
      </c>
      <c r="D20" s="179">
        <v>0</v>
      </c>
      <c r="E20" s="179">
        <v>0</v>
      </c>
      <c r="F20" s="179">
        <v>0</v>
      </c>
    </row>
    <row r="21" spans="1:7" x14ac:dyDescent="0.25">
      <c r="B21" s="14" t="s">
        <v>219</v>
      </c>
      <c r="C21" s="180">
        <v>6</v>
      </c>
      <c r="D21" s="179">
        <v>6</v>
      </c>
      <c r="E21" s="179">
        <v>6</v>
      </c>
      <c r="F21" s="179">
        <v>6</v>
      </c>
    </row>
    <row r="22" spans="1:7" x14ac:dyDescent="0.25">
      <c r="B22" s="14" t="s">
        <v>220</v>
      </c>
      <c r="C22" s="200">
        <v>3</v>
      </c>
      <c r="D22" s="201">
        <v>3</v>
      </c>
      <c r="E22" s="201">
        <v>3</v>
      </c>
      <c r="F22" s="201">
        <v>3</v>
      </c>
    </row>
    <row r="23" spans="1:7" x14ac:dyDescent="0.25">
      <c r="B23" s="14" t="s">
        <v>221</v>
      </c>
      <c r="C23" s="200">
        <v>14</v>
      </c>
      <c r="D23" s="201">
        <v>14</v>
      </c>
      <c r="E23" s="201">
        <v>14</v>
      </c>
      <c r="F23" s="201">
        <v>14</v>
      </c>
    </row>
    <row r="24" spans="1:7" x14ac:dyDescent="0.25">
      <c r="B24" s="199" t="s">
        <v>250</v>
      </c>
      <c r="C24" s="200">
        <v>0</v>
      </c>
      <c r="D24" s="201">
        <v>0</v>
      </c>
      <c r="E24" s="201">
        <v>0</v>
      </c>
      <c r="F24" s="201">
        <v>0</v>
      </c>
    </row>
    <row r="25" spans="1:7" x14ac:dyDescent="0.25">
      <c r="B25" s="112" t="s">
        <v>20</v>
      </c>
      <c r="C25" s="202">
        <f>SUM(C19:C24)</f>
        <v>25</v>
      </c>
      <c r="D25" s="202">
        <f t="shared" ref="D25:F25" si="1">SUM(D19:D24)</f>
        <v>25</v>
      </c>
      <c r="E25" s="202">
        <f t="shared" si="1"/>
        <v>25</v>
      </c>
      <c r="F25" s="202">
        <f t="shared" si="1"/>
        <v>25</v>
      </c>
    </row>
    <row r="26" spans="1:7" x14ac:dyDescent="0.25">
      <c r="B26" s="197"/>
      <c r="C26" s="198"/>
      <c r="D26" s="195"/>
      <c r="E26" s="195"/>
      <c r="F26" s="195"/>
    </row>
    <row r="27" spans="1:7" s="20" customFormat="1" x14ac:dyDescent="0.25">
      <c r="A27" s="36"/>
      <c r="B27" s="21"/>
      <c r="C27" s="21"/>
      <c r="D27" s="21"/>
      <c r="E27" s="21"/>
      <c r="F27" s="21"/>
      <c r="G27" s="21"/>
    </row>
    <row r="28" spans="1:7" x14ac:dyDescent="0.25">
      <c r="B28" s="384" t="s">
        <v>237</v>
      </c>
      <c r="C28" s="385"/>
      <c r="D28" s="385"/>
      <c r="E28" s="385"/>
      <c r="F28" s="386"/>
    </row>
    <row r="29" spans="1:7" s="36" customFormat="1" ht="6.75" customHeight="1" x14ac:dyDescent="0.2"/>
    <row r="30" spans="1:7" s="20" customFormat="1" x14ac:dyDescent="0.25">
      <c r="A30" s="36"/>
      <c r="B30" s="387" t="s">
        <v>45</v>
      </c>
      <c r="C30" s="85">
        <v>2018</v>
      </c>
      <c r="D30" s="85">
        <v>2019</v>
      </c>
    </row>
    <row r="31" spans="1:7" s="20" customFormat="1" ht="13.5" customHeight="1" x14ac:dyDescent="0.25">
      <c r="A31" s="36"/>
      <c r="B31" s="388"/>
      <c r="C31" s="84" t="s">
        <v>52</v>
      </c>
      <c r="D31" s="84" t="s">
        <v>52</v>
      </c>
    </row>
    <row r="32" spans="1:7" s="20" customFormat="1" x14ac:dyDescent="0.25">
      <c r="A32" s="36"/>
      <c r="B32" s="14" t="s">
        <v>9</v>
      </c>
      <c r="C32" s="200">
        <v>0</v>
      </c>
      <c r="D32" s="201">
        <v>0</v>
      </c>
    </row>
    <row r="33" spans="1:7" s="20" customFormat="1" x14ac:dyDescent="0.25">
      <c r="A33" s="36"/>
      <c r="B33" s="14" t="s">
        <v>218</v>
      </c>
      <c r="C33" s="200">
        <v>0</v>
      </c>
      <c r="D33" s="201">
        <v>0</v>
      </c>
    </row>
    <row r="34" spans="1:7" s="20" customFormat="1" x14ac:dyDescent="0.25">
      <c r="A34" s="36"/>
      <c r="B34" s="14" t="s">
        <v>219</v>
      </c>
      <c r="C34" s="200">
        <v>3</v>
      </c>
      <c r="D34" s="201">
        <v>3</v>
      </c>
    </row>
    <row r="35" spans="1:7" s="20" customFormat="1" x14ac:dyDescent="0.25">
      <c r="A35" s="36"/>
      <c r="B35" s="14" t="s">
        <v>220</v>
      </c>
      <c r="C35" s="200">
        <v>0</v>
      </c>
      <c r="D35" s="201">
        <v>0</v>
      </c>
    </row>
    <row r="36" spans="1:7" x14ac:dyDescent="0.25">
      <c r="B36" s="14" t="s">
        <v>221</v>
      </c>
      <c r="C36" s="200">
        <v>53</v>
      </c>
      <c r="D36" s="201">
        <v>53</v>
      </c>
      <c r="E36" s="20"/>
      <c r="F36" s="20"/>
      <c r="G36" s="20"/>
    </row>
    <row r="37" spans="1:7" x14ac:dyDescent="0.25">
      <c r="B37" s="199" t="s">
        <v>250</v>
      </c>
      <c r="C37" s="200">
        <v>0</v>
      </c>
      <c r="D37" s="201">
        <v>0</v>
      </c>
      <c r="E37" s="20"/>
      <c r="F37" s="20"/>
      <c r="G37" s="20"/>
    </row>
    <row r="38" spans="1:7" x14ac:dyDescent="0.25">
      <c r="B38" s="112" t="s">
        <v>20</v>
      </c>
      <c r="C38" s="202">
        <f>SUM(C32:C37)</f>
        <v>56</v>
      </c>
      <c r="D38" s="202">
        <f>SUM(D32:D37)</f>
        <v>56</v>
      </c>
      <c r="E38" s="20"/>
      <c r="F38" s="20"/>
      <c r="G38" s="20"/>
    </row>
    <row r="39" spans="1:7" x14ac:dyDescent="0.25">
      <c r="B39" s="197"/>
      <c r="C39" s="198"/>
      <c r="D39" s="195"/>
      <c r="E39" s="20"/>
      <c r="F39" s="20"/>
      <c r="G39" s="20"/>
    </row>
    <row r="40" spans="1:7" x14ac:dyDescent="0.25">
      <c r="B40" s="11"/>
      <c r="C40" s="11"/>
      <c r="D40" s="11"/>
      <c r="E40" s="11"/>
      <c r="F40" s="11"/>
    </row>
    <row r="41" spans="1:7" x14ac:dyDescent="0.25">
      <c r="B41" s="384" t="s">
        <v>238</v>
      </c>
      <c r="C41" s="385"/>
      <c r="D41" s="385"/>
      <c r="E41" s="385"/>
      <c r="F41" s="386"/>
    </row>
    <row r="42" spans="1:7" s="36" customFormat="1" ht="6.75" customHeight="1" x14ac:dyDescent="0.2"/>
    <row r="43" spans="1:7" x14ac:dyDescent="0.25">
      <c r="B43" s="391" t="s">
        <v>10</v>
      </c>
      <c r="C43" s="390">
        <v>2018</v>
      </c>
      <c r="D43" s="390"/>
      <c r="E43" s="390">
        <v>2019</v>
      </c>
      <c r="F43" s="390"/>
    </row>
    <row r="44" spans="1:7" ht="36" x14ac:dyDescent="0.25">
      <c r="B44" s="391"/>
      <c r="C44" s="84" t="s">
        <v>42</v>
      </c>
      <c r="D44" s="84" t="s">
        <v>43</v>
      </c>
      <c r="E44" s="84" t="s">
        <v>42</v>
      </c>
      <c r="F44" s="84" t="s">
        <v>43</v>
      </c>
    </row>
    <row r="45" spans="1:7" ht="36" x14ac:dyDescent="0.25">
      <c r="B45" s="12" t="s">
        <v>44</v>
      </c>
      <c r="C45" s="180">
        <v>3</v>
      </c>
      <c r="D45" s="273">
        <v>89750000</v>
      </c>
      <c r="E45" s="180">
        <v>2</v>
      </c>
      <c r="F45" s="273">
        <v>45000000</v>
      </c>
    </row>
    <row r="46" spans="1:7" x14ac:dyDescent="0.25">
      <c r="B46" s="13" t="s">
        <v>11</v>
      </c>
      <c r="C46" s="180">
        <v>3</v>
      </c>
      <c r="D46" s="273">
        <v>16300000</v>
      </c>
      <c r="E46" s="180">
        <v>0</v>
      </c>
      <c r="F46" s="273">
        <v>0</v>
      </c>
    </row>
    <row r="47" spans="1:7" x14ac:dyDescent="0.25">
      <c r="B47" s="112" t="s">
        <v>20</v>
      </c>
      <c r="C47" s="202">
        <f>SUM(C45:C46)</f>
        <v>6</v>
      </c>
      <c r="D47" s="202">
        <f>SUM(D45:D46)</f>
        <v>106050000</v>
      </c>
      <c r="E47" s="202">
        <f t="shared" ref="E47:F47" si="2">SUM(E45:E46)</f>
        <v>2</v>
      </c>
      <c r="F47" s="202">
        <f t="shared" si="2"/>
        <v>45000000</v>
      </c>
    </row>
    <row r="48" spans="1:7" x14ac:dyDescent="0.25">
      <c r="B48" s="11"/>
      <c r="C48" s="11"/>
      <c r="D48" s="11"/>
      <c r="E48" s="11"/>
      <c r="F48" s="11"/>
    </row>
    <row r="49" spans="2:6" ht="18" customHeight="1" x14ac:dyDescent="0.25">
      <c r="B49" s="384" t="s">
        <v>239</v>
      </c>
      <c r="C49" s="385"/>
      <c r="D49" s="385"/>
      <c r="E49" s="385"/>
      <c r="F49" s="386"/>
    </row>
    <row r="50" spans="2:6" s="36" customFormat="1" ht="6.75" customHeight="1" x14ac:dyDescent="0.2"/>
    <row r="51" spans="2:6" x14ac:dyDescent="0.25">
      <c r="B51" s="391" t="s">
        <v>10</v>
      </c>
      <c r="C51" s="390">
        <v>2018</v>
      </c>
      <c r="D51" s="390"/>
      <c r="E51" s="390">
        <v>2019</v>
      </c>
      <c r="F51" s="390"/>
    </row>
    <row r="52" spans="2:6" ht="36" x14ac:dyDescent="0.25">
      <c r="B52" s="391"/>
      <c r="C52" s="84" t="s">
        <v>42</v>
      </c>
      <c r="D52" s="84" t="s">
        <v>53</v>
      </c>
      <c r="E52" s="84" t="s">
        <v>42</v>
      </c>
      <c r="F52" s="84" t="s">
        <v>53</v>
      </c>
    </row>
    <row r="53" spans="2:6" ht="36" x14ac:dyDescent="0.25">
      <c r="B53" s="12" t="s">
        <v>44</v>
      </c>
      <c r="C53" s="180">
        <v>16</v>
      </c>
      <c r="D53" s="273">
        <v>531000525</v>
      </c>
      <c r="E53" s="180">
        <v>3</v>
      </c>
      <c r="F53" s="273">
        <v>56651413</v>
      </c>
    </row>
    <row r="54" spans="2:6" x14ac:dyDescent="0.25">
      <c r="B54" s="13" t="s">
        <v>11</v>
      </c>
      <c r="C54" s="180">
        <v>9</v>
      </c>
      <c r="D54" s="273">
        <v>76920000</v>
      </c>
      <c r="E54" s="180">
        <v>0</v>
      </c>
      <c r="F54" s="273">
        <v>0</v>
      </c>
    </row>
    <row r="55" spans="2:6" x14ac:dyDescent="0.25">
      <c r="B55" s="112" t="s">
        <v>20</v>
      </c>
      <c r="C55" s="202">
        <f>SUM(C53:C54)</f>
        <v>25</v>
      </c>
      <c r="D55" s="202">
        <f>SUM(D53:D54)</f>
        <v>607920525</v>
      </c>
      <c r="E55" s="202">
        <f t="shared" ref="E55" si="3">SUM(E53:E54)</f>
        <v>3</v>
      </c>
      <c r="F55" s="202">
        <f t="shared" ref="F55" si="4">SUM(F53:F54)</f>
        <v>56651413</v>
      </c>
    </row>
    <row r="56" spans="2:6" ht="22.5" customHeight="1" x14ac:dyDescent="0.25">
      <c r="B56" s="11"/>
      <c r="C56" s="11"/>
      <c r="D56" s="11"/>
      <c r="E56" s="11"/>
      <c r="F56" s="11"/>
    </row>
    <row r="57" spans="2:6" ht="18" customHeight="1" x14ac:dyDescent="0.25">
      <c r="B57" s="384" t="s">
        <v>240</v>
      </c>
      <c r="C57" s="385"/>
      <c r="D57" s="385"/>
      <c r="E57" s="385"/>
      <c r="F57" s="386"/>
    </row>
    <row r="58" spans="2:6" s="36" customFormat="1" ht="6.75" customHeight="1" x14ac:dyDescent="0.2"/>
    <row r="59" spans="2:6" x14ac:dyDescent="0.25">
      <c r="B59" s="86" t="s">
        <v>0</v>
      </c>
      <c r="C59" s="86" t="s">
        <v>169</v>
      </c>
      <c r="D59" s="86" t="s">
        <v>170</v>
      </c>
      <c r="E59" s="86" t="s">
        <v>124</v>
      </c>
      <c r="F59" s="11"/>
    </row>
    <row r="60" spans="2:6" x14ac:dyDescent="0.25">
      <c r="B60" s="87" t="s">
        <v>12</v>
      </c>
      <c r="C60" s="203">
        <f>SUM(C61:C62)</f>
        <v>398</v>
      </c>
      <c r="D60" s="203">
        <f>SUM(D61:D62)</f>
        <v>443</v>
      </c>
      <c r="E60" s="203">
        <f>SUM(E61:E62)</f>
        <v>413</v>
      </c>
      <c r="F60" s="11"/>
    </row>
    <row r="61" spans="2:6" x14ac:dyDescent="0.25">
      <c r="B61" s="23" t="s">
        <v>244</v>
      </c>
      <c r="C61" s="204">
        <v>398</v>
      </c>
      <c r="D61" s="204">
        <v>443</v>
      </c>
      <c r="E61" s="205">
        <v>413</v>
      </c>
      <c r="F61" s="11"/>
    </row>
    <row r="62" spans="2:6" x14ac:dyDescent="0.25">
      <c r="B62" s="23" t="s">
        <v>245</v>
      </c>
      <c r="C62" s="204">
        <v>0</v>
      </c>
      <c r="D62" s="204">
        <v>0</v>
      </c>
      <c r="E62" s="205">
        <v>0</v>
      </c>
      <c r="F62" s="11"/>
    </row>
    <row r="63" spans="2:6" x14ac:dyDescent="0.25">
      <c r="B63" s="87" t="s">
        <v>246</v>
      </c>
      <c r="C63" s="203">
        <f>SUM(C64:C65)</f>
        <v>1592</v>
      </c>
      <c r="D63" s="203">
        <f>SUM(D64:D65)</f>
        <v>1495</v>
      </c>
      <c r="E63" s="203">
        <f>SUM(E64:E65)</f>
        <v>1676</v>
      </c>
      <c r="F63" s="11"/>
    </row>
    <row r="64" spans="2:6" x14ac:dyDescent="0.25">
      <c r="B64" s="23" t="s">
        <v>244</v>
      </c>
      <c r="C64" s="204">
        <v>1592</v>
      </c>
      <c r="D64" s="204">
        <v>1495</v>
      </c>
      <c r="E64" s="205">
        <v>1676</v>
      </c>
      <c r="F64" s="11"/>
    </row>
    <row r="65" spans="2:6" x14ac:dyDescent="0.25">
      <c r="B65" s="23" t="s">
        <v>245</v>
      </c>
      <c r="C65" s="204">
        <v>0</v>
      </c>
      <c r="D65" s="204">
        <v>0</v>
      </c>
      <c r="E65" s="205">
        <v>0</v>
      </c>
      <c r="F65" s="11"/>
    </row>
    <row r="66" spans="2:6" x14ac:dyDescent="0.25">
      <c r="B66" s="87" t="s">
        <v>66</v>
      </c>
      <c r="C66" s="203">
        <f>SUM(C67:C68)</f>
        <v>455</v>
      </c>
      <c r="D66" s="203">
        <f>SUM(D67:D68)</f>
        <v>416</v>
      </c>
      <c r="E66" s="203">
        <f>SUM(E67:E68)</f>
        <v>494</v>
      </c>
      <c r="F66" s="11"/>
    </row>
    <row r="67" spans="2:6" x14ac:dyDescent="0.25">
      <c r="B67" s="23" t="s">
        <v>244</v>
      </c>
      <c r="C67" s="204">
        <v>455</v>
      </c>
      <c r="D67" s="204">
        <v>416</v>
      </c>
      <c r="E67" s="205">
        <v>494</v>
      </c>
      <c r="F67" s="11"/>
    </row>
    <row r="68" spans="2:6" x14ac:dyDescent="0.25">
      <c r="B68" s="23" t="s">
        <v>245</v>
      </c>
      <c r="C68" s="204">
        <v>0</v>
      </c>
      <c r="D68" s="204">
        <v>0</v>
      </c>
      <c r="E68" s="205">
        <v>0</v>
      </c>
      <c r="F68" s="11"/>
    </row>
    <row r="69" spans="2:6" x14ac:dyDescent="0.25">
      <c r="B69" s="87" t="s">
        <v>247</v>
      </c>
      <c r="C69" s="203">
        <f>+SUM(C70:C72)</f>
        <v>0</v>
      </c>
      <c r="D69" s="203">
        <f>+SUM(D70:D72)</f>
        <v>0</v>
      </c>
      <c r="E69" s="203">
        <f>+SUM(E70:E72)</f>
        <v>0</v>
      </c>
      <c r="F69" s="11"/>
    </row>
    <row r="70" spans="2:6" x14ac:dyDescent="0.25">
      <c r="B70" s="23" t="s">
        <v>248</v>
      </c>
      <c r="C70" s="204">
        <v>0</v>
      </c>
      <c r="D70" s="204">
        <v>0</v>
      </c>
      <c r="E70" s="205">
        <v>0</v>
      </c>
      <c r="F70" s="11"/>
    </row>
    <row r="71" spans="2:6" x14ac:dyDescent="0.25">
      <c r="B71" s="23" t="s">
        <v>249</v>
      </c>
      <c r="C71" s="204">
        <v>0</v>
      </c>
      <c r="D71" s="204">
        <v>0</v>
      </c>
      <c r="E71" s="205">
        <v>0</v>
      </c>
      <c r="F71" s="11"/>
    </row>
    <row r="72" spans="2:6" x14ac:dyDescent="0.25">
      <c r="B72" s="23" t="s">
        <v>13</v>
      </c>
      <c r="C72" s="204">
        <v>0</v>
      </c>
      <c r="D72" s="204">
        <v>0</v>
      </c>
      <c r="E72" s="205">
        <v>0</v>
      </c>
      <c r="F72" s="11"/>
    </row>
    <row r="73" spans="2:6" x14ac:dyDescent="0.25">
      <c r="B73" s="24" t="s">
        <v>14</v>
      </c>
      <c r="C73" s="206">
        <f>+C60+C63+C66+C69</f>
        <v>2445</v>
      </c>
      <c r="D73" s="206">
        <f t="shared" ref="D73:E73" si="5">+D60+D63+D66+D69</f>
        <v>2354</v>
      </c>
      <c r="E73" s="206">
        <f t="shared" si="5"/>
        <v>2583</v>
      </c>
      <c r="F73" s="11"/>
    </row>
    <row r="74" spans="2:6" s="36" customFormat="1" ht="6.75" customHeight="1" x14ac:dyDescent="0.2"/>
    <row r="75" spans="2:6" x14ac:dyDescent="0.25">
      <c r="B75" s="135" t="s">
        <v>180</v>
      </c>
      <c r="C75" s="136"/>
      <c r="D75" s="137"/>
      <c r="E75" s="138"/>
      <c r="F75" s="141"/>
    </row>
    <row r="76" spans="2:6" x14ac:dyDescent="0.25">
      <c r="B76" s="217"/>
      <c r="C76" s="218"/>
      <c r="D76" s="218"/>
      <c r="E76" s="218"/>
      <c r="F76" s="219"/>
    </row>
    <row r="77" spans="2:6" x14ac:dyDescent="0.25">
      <c r="B77" s="378"/>
      <c r="C77" s="379"/>
      <c r="D77" s="379"/>
      <c r="E77" s="379"/>
      <c r="F77" s="380"/>
    </row>
    <row r="78" spans="2:6" x14ac:dyDescent="0.25">
      <c r="B78" s="378"/>
      <c r="C78" s="379"/>
      <c r="D78" s="379"/>
      <c r="E78" s="379"/>
      <c r="F78" s="380"/>
    </row>
    <row r="79" spans="2:6" x14ac:dyDescent="0.25">
      <c r="B79" s="378"/>
      <c r="C79" s="379"/>
      <c r="D79" s="379"/>
      <c r="E79" s="379"/>
      <c r="F79" s="380"/>
    </row>
    <row r="80" spans="2:6" x14ac:dyDescent="0.25">
      <c r="B80" s="378"/>
      <c r="C80" s="379"/>
      <c r="D80" s="379"/>
      <c r="E80" s="379"/>
      <c r="F80" s="380"/>
    </row>
    <row r="81" spans="2:6" x14ac:dyDescent="0.25">
      <c r="B81" s="378"/>
      <c r="C81" s="379"/>
      <c r="D81" s="379"/>
      <c r="E81" s="379"/>
      <c r="F81" s="380"/>
    </row>
    <row r="82" spans="2:6" x14ac:dyDescent="0.25">
      <c r="B82" s="378"/>
      <c r="C82" s="379"/>
      <c r="D82" s="379"/>
      <c r="E82" s="379"/>
      <c r="F82" s="380"/>
    </row>
    <row r="83" spans="2:6" x14ac:dyDescent="0.25">
      <c r="B83" s="378"/>
      <c r="C83" s="379"/>
      <c r="D83" s="379"/>
      <c r="E83" s="379"/>
      <c r="F83" s="380"/>
    </row>
    <row r="84" spans="2:6" x14ac:dyDescent="0.25">
      <c r="B84" s="378"/>
      <c r="C84" s="379"/>
      <c r="D84" s="379"/>
      <c r="E84" s="379"/>
      <c r="F84" s="380"/>
    </row>
    <row r="85" spans="2:6" x14ac:dyDescent="0.25">
      <c r="B85" s="378"/>
      <c r="C85" s="379"/>
      <c r="D85" s="379"/>
      <c r="E85" s="379"/>
      <c r="F85" s="380"/>
    </row>
    <row r="86" spans="2:6" x14ac:dyDescent="0.25">
      <c r="B86" s="378"/>
      <c r="C86" s="379"/>
      <c r="D86" s="379"/>
      <c r="E86" s="379"/>
      <c r="F86" s="380"/>
    </row>
    <row r="87" spans="2:6" x14ac:dyDescent="0.25">
      <c r="B87" s="378"/>
      <c r="C87" s="379"/>
      <c r="D87" s="379"/>
      <c r="E87" s="379"/>
      <c r="F87" s="380"/>
    </row>
    <row r="88" spans="2:6" x14ac:dyDescent="0.25">
      <c r="B88" s="378"/>
      <c r="C88" s="379"/>
      <c r="D88" s="379"/>
      <c r="E88" s="379"/>
      <c r="F88" s="380"/>
    </row>
    <row r="89" spans="2:6" x14ac:dyDescent="0.25">
      <c r="B89" s="381"/>
      <c r="C89" s="382"/>
      <c r="D89" s="382"/>
      <c r="E89" s="382"/>
      <c r="F89" s="383"/>
    </row>
  </sheetData>
  <sheetProtection password="9690" sheet="1" objects="1" scenarios="1"/>
  <mergeCells count="22">
    <mergeCell ref="B57:F57"/>
    <mergeCell ref="C43:D43"/>
    <mergeCell ref="E43:F43"/>
    <mergeCell ref="B51:B52"/>
    <mergeCell ref="C51:D51"/>
    <mergeCell ref="E51:F51"/>
    <mergeCell ref="B77:F89"/>
    <mergeCell ref="B28:F28"/>
    <mergeCell ref="B30:B31"/>
    <mergeCell ref="B2:F2"/>
    <mergeCell ref="B41:F41"/>
    <mergeCell ref="B49:F49"/>
    <mergeCell ref="C17:D17"/>
    <mergeCell ref="B17:B18"/>
    <mergeCell ref="B6:F6"/>
    <mergeCell ref="C8:D8"/>
    <mergeCell ref="E8:F8"/>
    <mergeCell ref="B15:F15"/>
    <mergeCell ref="B8:B9"/>
    <mergeCell ref="E17:F17"/>
    <mergeCell ref="B43:B44"/>
    <mergeCell ref="C4:F4"/>
  </mergeCells>
  <pageMargins left="0.70866141732283472" right="0.70866141732283472" top="0.74803149606299213" bottom="0.74803149606299213" header="0.31496062992125984" footer="0.31496062992125984"/>
  <pageSetup paperSize="9" scale="97" fitToWidth="2" fitToHeight="3" orientation="portrait" r:id="rId1"/>
  <headerFooter>
    <oddFooter>&amp;R&amp;P  de  &amp;N</oddFooter>
  </headerFooter>
  <ignoredErrors>
    <ignoredError sqref="C55:F55 C13:F13 C25:F25 C38:D38 C47:F4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" sqref="C6:E8"/>
    </sheetView>
  </sheetViews>
  <sheetFormatPr baseColWidth="10" defaultRowHeight="12.75" x14ac:dyDescent="0.2"/>
  <cols>
    <col min="1" max="1" width="1.7109375" style="36" customWidth="1"/>
    <col min="2" max="2" width="45.5703125" customWidth="1"/>
    <col min="3" max="3" width="48.85546875" customWidth="1"/>
    <col min="4" max="4" width="33.7109375" customWidth="1"/>
    <col min="5" max="5" width="20.85546875" customWidth="1"/>
    <col min="6" max="6" width="23.7109375" customWidth="1"/>
  </cols>
  <sheetData>
    <row r="1" spans="1:6" s="36" customFormat="1" ht="6.75" customHeight="1" x14ac:dyDescent="0.2"/>
    <row r="2" spans="1:6" ht="15.75" x14ac:dyDescent="0.2">
      <c r="A2" s="3"/>
      <c r="B2" s="392" t="s">
        <v>60</v>
      </c>
      <c r="C2" s="393"/>
      <c r="D2" s="393"/>
      <c r="E2" s="393"/>
      <c r="F2" s="394"/>
    </row>
    <row r="3" spans="1:6" s="36" customFormat="1" ht="6.75" customHeight="1" x14ac:dyDescent="0.2"/>
    <row r="4" spans="1:6" ht="29.25" customHeight="1" x14ac:dyDescent="0.2">
      <c r="A4" s="3"/>
      <c r="B4" s="88" t="s">
        <v>54</v>
      </c>
      <c r="C4" s="88" t="s">
        <v>55</v>
      </c>
      <c r="D4" s="88" t="s">
        <v>56</v>
      </c>
      <c r="E4" s="88" t="s">
        <v>57</v>
      </c>
      <c r="F4" s="88" t="s">
        <v>58</v>
      </c>
    </row>
    <row r="5" spans="1:6" x14ac:dyDescent="0.2">
      <c r="B5" s="22" t="s">
        <v>64</v>
      </c>
      <c r="C5" s="176"/>
      <c r="D5" s="176"/>
      <c r="E5" s="176"/>
      <c r="F5" s="176"/>
    </row>
    <row r="6" spans="1:6" ht="25.5" x14ac:dyDescent="0.2">
      <c r="B6" s="22" t="s">
        <v>61</v>
      </c>
      <c r="C6" s="269" t="s">
        <v>309</v>
      </c>
      <c r="D6" s="177" t="s">
        <v>310</v>
      </c>
      <c r="E6" s="177" t="s">
        <v>311</v>
      </c>
      <c r="F6" s="178"/>
    </row>
    <row r="7" spans="1:6" ht="25.5" x14ac:dyDescent="0.2">
      <c r="B7" s="22" t="s">
        <v>59</v>
      </c>
      <c r="C7" s="269" t="s">
        <v>312</v>
      </c>
      <c r="D7" s="177" t="s">
        <v>313</v>
      </c>
      <c r="E7" s="177" t="s">
        <v>314</v>
      </c>
      <c r="F7" s="178"/>
    </row>
    <row r="8" spans="1:6" ht="25.5" x14ac:dyDescent="0.2">
      <c r="B8" s="22" t="s">
        <v>69</v>
      </c>
      <c r="C8" s="269" t="s">
        <v>309</v>
      </c>
      <c r="D8" s="177" t="s">
        <v>310</v>
      </c>
      <c r="E8" s="177" t="s">
        <v>311</v>
      </c>
      <c r="F8" s="178"/>
    </row>
  </sheetData>
  <sheetProtection password="9690" sheet="1" objects="1" scenarios="1"/>
  <mergeCells count="1">
    <mergeCell ref="B2:F2"/>
  </mergeCells>
  <printOptions horizontalCentered="1"/>
  <pageMargins left="0" right="0" top="0.74803149606299213" bottom="0.55118110236220474" header="0.31496062992125984" footer="0.31496062992125984"/>
  <pageSetup scale="83" orientation="portrait" verticalDpi="0" r:id="rId1"/>
  <headerFooter>
    <oddFooter>&amp;R&amp;P 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14</vt:i4>
      </vt:variant>
    </vt:vector>
  </HeadingPairs>
  <TitlesOfParts>
    <vt:vector size="22" baseType="lpstr">
      <vt:lpstr>1.Información Presupuestal 2018</vt:lpstr>
      <vt:lpstr>2.Información Tesoral 2018</vt:lpstr>
      <vt:lpstr>3.Cierre Contable 2018</vt:lpstr>
      <vt:lpstr>4.Situacion Fiscal 2018</vt:lpstr>
      <vt:lpstr>5.Consid. Presupuesto 2019</vt:lpstr>
      <vt:lpstr>6.Adicional</vt:lpstr>
      <vt:lpstr>7.Poblacional</vt:lpstr>
      <vt:lpstr>8.Datos Contacto</vt:lpstr>
      <vt:lpstr>'1.Información Presupuestal 2018'!Área_de_impresión</vt:lpstr>
      <vt:lpstr>'2.Información Tesoral 2018'!Área_de_impresión</vt:lpstr>
      <vt:lpstr>'3.Cierre Contable 2018'!Área_de_impresión</vt:lpstr>
      <vt:lpstr>'5.Consid. Presupuesto 2019'!Área_de_impresión</vt:lpstr>
      <vt:lpstr>'6.Adicional'!Área_de_impresión</vt:lpstr>
      <vt:lpstr>'7.Poblacional'!Área_de_impresión</vt:lpstr>
      <vt:lpstr>'8.Datos Contacto'!Área_de_impresión</vt:lpstr>
      <vt:lpstr>NOMBRE_INSTITUCIÓN_EDUCATIVA</vt:lpstr>
      <vt:lpstr>'1.Información Presupuestal 2018'!Títulos_a_imprimir</vt:lpstr>
      <vt:lpstr>'2.Información Tesoral 2018'!Títulos_a_imprimir</vt:lpstr>
      <vt:lpstr>'4.Situacion Fiscal 2018'!Títulos_a_imprimir</vt:lpstr>
      <vt:lpstr>'5.Consid. Presupuesto 2019'!Títulos_a_imprimir</vt:lpstr>
      <vt:lpstr>'6.Adicional'!Títulos_a_imprimir</vt:lpstr>
      <vt:lpstr>'7.Poblacional'!Títulos_a_imprimir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Xiomara Chitiva Padilla</dc:creator>
  <cp:lastModifiedBy>Juridica</cp:lastModifiedBy>
  <cp:lastPrinted>2019-05-20T19:28:53Z</cp:lastPrinted>
  <dcterms:created xsi:type="dcterms:W3CDTF">2015-03-27T20:39:09Z</dcterms:created>
  <dcterms:modified xsi:type="dcterms:W3CDTF">2020-09-17T13:51:00Z</dcterms:modified>
</cp:coreProperties>
</file>